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775" yWindow="825" windowWidth="13425" windowHeight="7650"/>
  </bookViews>
  <sheets>
    <sheet name="TCO" sheetId="14" r:id="rId1"/>
  </sheets>
  <calcPr calcId="145621"/>
</workbook>
</file>

<file path=xl/calcChain.xml><?xml version="1.0" encoding="utf-8"?>
<calcChain xmlns="http://schemas.openxmlformats.org/spreadsheetml/2006/main">
  <c r="F21" i="14" l="1"/>
  <c r="K22" i="14" l="1"/>
  <c r="K28" i="14"/>
  <c r="B35" i="14"/>
  <c r="B36" i="14"/>
  <c r="B37" i="14"/>
  <c r="B38" i="14"/>
  <c r="C26" i="14"/>
  <c r="K26" i="14" s="1"/>
  <c r="B34" i="14"/>
  <c r="B33" i="14"/>
  <c r="Y23" i="14"/>
  <c r="Z23" i="14" s="1"/>
  <c r="Y24" i="14"/>
  <c r="Y25" i="14"/>
  <c r="Z25" i="14" s="1"/>
  <c r="Y26" i="14"/>
  <c r="Z26" i="14" s="1"/>
  <c r="Y28" i="14"/>
  <c r="Y27" i="14"/>
  <c r="Z27" i="14" s="1"/>
  <c r="Z28" i="14"/>
  <c r="Z24" i="14"/>
  <c r="M24" i="14"/>
  <c r="M21" i="14"/>
  <c r="AA21" i="14"/>
  <c r="Y22" i="14"/>
  <c r="Z22" i="14" s="1"/>
  <c r="Y21" i="14"/>
  <c r="Z21" i="14" s="1"/>
  <c r="B8" i="14"/>
  <c r="I22" i="14" s="1"/>
  <c r="F28" i="14"/>
  <c r="C28" i="14"/>
  <c r="C27" i="14"/>
  <c r="K27" i="14" s="1"/>
  <c r="C25" i="14"/>
  <c r="K25" i="14" s="1"/>
  <c r="C24" i="14"/>
  <c r="K24" i="14" s="1"/>
  <c r="C22" i="14"/>
  <c r="C23" i="14"/>
  <c r="K23" i="14" s="1"/>
  <c r="C21" i="14"/>
  <c r="K21" i="14" s="1"/>
  <c r="O27" i="14"/>
  <c r="L27" i="14"/>
  <c r="M27" i="14" s="1"/>
  <c r="O28" i="14"/>
  <c r="L28" i="14"/>
  <c r="M28" i="14" s="1"/>
  <c r="V26" i="14"/>
  <c r="L26" i="14"/>
  <c r="M26" i="14" s="1"/>
  <c r="V25" i="14"/>
  <c r="O25" i="14"/>
  <c r="L25" i="14"/>
  <c r="M25" i="14" s="1"/>
  <c r="V24" i="14"/>
  <c r="V23" i="14"/>
  <c r="L23" i="14"/>
  <c r="M23" i="14" s="1"/>
  <c r="V22" i="14"/>
  <c r="L22" i="14"/>
  <c r="M22" i="14" s="1"/>
  <c r="V27" i="14"/>
  <c r="O21" i="14"/>
  <c r="O23" i="14" s="1"/>
  <c r="S20" i="14"/>
  <c r="V28" i="14" s="1"/>
  <c r="C20" i="14"/>
  <c r="K20" i="14" s="1"/>
  <c r="V19" i="14"/>
  <c r="L19" i="14"/>
  <c r="L20" i="14" s="1"/>
  <c r="P20" i="14" s="1"/>
  <c r="Q20" i="14" s="1"/>
  <c r="K19" i="14"/>
  <c r="F19" i="14"/>
  <c r="F23" i="14" l="1"/>
  <c r="AA22" i="14"/>
  <c r="AB22" i="14" s="1"/>
  <c r="AA24" i="14"/>
  <c r="AA23" i="14"/>
  <c r="AA28" i="14"/>
  <c r="AA27" i="14"/>
  <c r="AA26" i="14"/>
  <c r="AA25" i="14"/>
  <c r="F27" i="14"/>
  <c r="F26" i="14"/>
  <c r="F24" i="14"/>
  <c r="F22" i="14"/>
  <c r="I27" i="14"/>
  <c r="J27" i="14" s="1"/>
  <c r="I26" i="14"/>
  <c r="J26" i="14" s="1"/>
  <c r="I23" i="14"/>
  <c r="J23" i="14" s="1"/>
  <c r="I25" i="14"/>
  <c r="J25" i="14" s="1"/>
  <c r="F25" i="14"/>
  <c r="I21" i="14"/>
  <c r="J21" i="14" s="1"/>
  <c r="I28" i="14"/>
  <c r="J28" i="14" s="1"/>
  <c r="I24" i="14"/>
  <c r="J24" i="14" s="1"/>
  <c r="V21" i="14"/>
  <c r="F20" i="14"/>
  <c r="M19" i="14"/>
  <c r="P19" i="14"/>
  <c r="Q19" i="14" s="1"/>
  <c r="G20" i="14"/>
  <c r="O22" i="14"/>
  <c r="I19" i="14"/>
  <c r="AA19" i="14"/>
  <c r="AB19" i="14" s="1"/>
  <c r="M20" i="14"/>
  <c r="R20" i="14" s="1"/>
  <c r="V20" i="14"/>
  <c r="AA20" i="14"/>
  <c r="AB20" i="14" s="1"/>
  <c r="AB21" i="14"/>
  <c r="J22" i="14"/>
  <c r="G19" i="14"/>
  <c r="I20" i="14"/>
  <c r="J20" i="14" l="1"/>
  <c r="A20" i="14" s="1"/>
  <c r="W20" i="14" s="1"/>
  <c r="Q22" i="14"/>
  <c r="R22" i="14" s="1"/>
  <c r="Q21" i="14"/>
  <c r="R21" i="14" s="1"/>
  <c r="A21" i="14" s="1"/>
  <c r="Q25" i="14"/>
  <c r="R25" i="14" s="1"/>
  <c r="E35" i="14" s="1"/>
  <c r="F35" i="14" s="1"/>
  <c r="AB25" i="14"/>
  <c r="C35" i="14" s="1"/>
  <c r="Q26" i="14"/>
  <c r="R26" i="14" s="1"/>
  <c r="E36" i="14" s="1"/>
  <c r="F36" i="14" s="1"/>
  <c r="AB26" i="14"/>
  <c r="C36" i="14" s="1"/>
  <c r="Q23" i="14"/>
  <c r="R23" i="14" s="1"/>
  <c r="E33" i="14" s="1"/>
  <c r="F33" i="14" s="1"/>
  <c r="AB23" i="14"/>
  <c r="C33" i="14" s="1"/>
  <c r="Q24" i="14"/>
  <c r="R24" i="14" s="1"/>
  <c r="E34" i="14" s="1"/>
  <c r="F34" i="14" s="1"/>
  <c r="AB24" i="14"/>
  <c r="C34" i="14" s="1"/>
  <c r="Q28" i="14"/>
  <c r="R28" i="14" s="1"/>
  <c r="E38" i="14" s="1"/>
  <c r="F38" i="14" s="1"/>
  <c r="AB28" i="14"/>
  <c r="C38" i="14" s="1"/>
  <c r="AB27" i="14"/>
  <c r="Q27" i="14"/>
  <c r="R27" i="14" s="1"/>
  <c r="A27" i="14" s="1"/>
  <c r="R19" i="14"/>
  <c r="J19" i="14"/>
  <c r="A24" i="14"/>
  <c r="C37" i="14" l="1"/>
  <c r="E37" i="14"/>
  <c r="F37" i="14" s="1"/>
  <c r="AE20" i="14"/>
  <c r="AE19" i="14"/>
  <c r="AC20" i="14"/>
  <c r="A19" i="14"/>
  <c r="W19" i="14" s="1"/>
  <c r="AC19" i="14" s="1"/>
  <c r="W21" i="14"/>
  <c r="AC21" i="14" s="1"/>
  <c r="A22" i="14"/>
  <c r="A23" i="14"/>
  <c r="A28" i="14"/>
  <c r="A25" i="14"/>
  <c r="W24" i="14"/>
  <c r="AC24" i="14" s="1"/>
  <c r="A26" i="14"/>
  <c r="W27" i="14"/>
  <c r="AC27" i="14" s="1"/>
  <c r="W28" i="14" l="1"/>
  <c r="W26" i="14"/>
  <c r="W25" i="14"/>
  <c r="W23" i="14"/>
  <c r="W22" i="14"/>
  <c r="AC22" i="14" s="1"/>
  <c r="AC23" i="14" l="1"/>
  <c r="AC25" i="14"/>
  <c r="AC26" i="14"/>
  <c r="AC28" i="14"/>
</calcChain>
</file>

<file path=xl/sharedStrings.xml><?xml version="1.0" encoding="utf-8"?>
<sst xmlns="http://schemas.openxmlformats.org/spreadsheetml/2006/main" count="65" uniqueCount="64">
  <si>
    <t>PUE</t>
  </si>
  <si>
    <t>Investment I</t>
  </si>
  <si>
    <t>OS/env. Installation</t>
  </si>
  <si>
    <t>Building/ infrastructure</t>
  </si>
  <si>
    <t>2 Westmere@3.06Ghz (Blades) - OMP simple</t>
  </si>
  <si>
    <t>2 Westmere@3.06Ghz (Blades) - OMPvec</t>
  </si>
  <si>
    <t>Building/ infrastructure per Watt</t>
  </si>
  <si>
    <t>Building p.a.</t>
  </si>
  <si>
    <t>OS maint.</t>
  </si>
  <si>
    <t xml:space="preserve">Programming effort
</t>
  </si>
  <si>
    <t>€/kWh</t>
  </si>
  <si>
    <t>Manpower cost / work day</t>
  </si>
  <si>
    <t>usage rate of cluster</t>
  </si>
  <si>
    <t>ST1 - Serial</t>
  </si>
  <si>
    <t>ST1 - OMP-simp</t>
  </si>
  <si>
    <t>ST1 - OMP-vec</t>
  </si>
  <si>
    <t>ST2 - OCL</t>
  </si>
  <si>
    <t>ST2 - OpenACC</t>
  </si>
  <si>
    <t>ST3 - LEO</t>
  </si>
  <si>
    <t>ST2 - OCL-hyb</t>
  </si>
  <si>
    <t>ST3 - LEO-hyb</t>
  </si>
  <si>
    <r>
      <t xml:space="preserve">per node </t>
    </r>
    <r>
      <rPr>
        <b/>
        <i/>
        <sz val="11"/>
        <color theme="1"/>
        <rFont val="Calibri"/>
        <family val="2"/>
        <scheme val="minor"/>
      </rPr>
      <t>C</t>
    </r>
    <r>
      <rPr>
        <b/>
        <i/>
        <vertAlign val="subscript"/>
        <sz val="11"/>
        <color theme="1"/>
        <rFont val="Calibri"/>
        <family val="2"/>
        <scheme val="minor"/>
      </rPr>
      <t>A</t>
    </r>
  </si>
  <si>
    <r>
      <t xml:space="preserve">per node type </t>
    </r>
    <r>
      <rPr>
        <b/>
        <i/>
        <sz val="11"/>
        <color theme="1"/>
        <rFont val="Calibri"/>
        <family val="2"/>
        <scheme val="minor"/>
      </rPr>
      <t>C</t>
    </r>
    <r>
      <rPr>
        <b/>
        <i/>
        <vertAlign val="subscript"/>
        <sz val="11"/>
        <color theme="1"/>
        <rFont val="Calibri"/>
        <family val="2"/>
        <scheme val="minor"/>
      </rPr>
      <t>B</t>
    </r>
  </si>
  <si>
    <r>
      <t xml:space="preserve">per node </t>
    </r>
    <r>
      <rPr>
        <b/>
        <i/>
        <sz val="11"/>
        <color theme="1"/>
        <rFont val="Calibri"/>
        <family val="2"/>
        <scheme val="minor"/>
      </rPr>
      <t>C</t>
    </r>
    <r>
      <rPr>
        <b/>
        <i/>
        <vertAlign val="subscript"/>
        <sz val="11"/>
        <color theme="1"/>
        <rFont val="Calibri"/>
        <family val="2"/>
        <scheme val="minor"/>
      </rPr>
      <t>C</t>
    </r>
  </si>
  <si>
    <r>
      <t xml:space="preserve">per node type </t>
    </r>
    <r>
      <rPr>
        <b/>
        <i/>
        <sz val="11"/>
        <color theme="1"/>
        <rFont val="Calibri"/>
        <family val="2"/>
        <scheme val="minor"/>
      </rPr>
      <t>C</t>
    </r>
    <r>
      <rPr>
        <b/>
        <i/>
        <vertAlign val="subscript"/>
        <sz val="11"/>
        <color theme="1"/>
        <rFont val="Calibri"/>
        <family val="2"/>
        <scheme val="minor"/>
      </rPr>
      <t>D</t>
    </r>
  </si>
  <si>
    <r>
      <t xml:space="preserve">one-time costs </t>
    </r>
    <r>
      <rPr>
        <b/>
        <i/>
        <sz val="11"/>
        <color theme="1"/>
        <rFont val="Calibri"/>
        <family val="2"/>
        <scheme val="minor"/>
      </rPr>
      <t>C</t>
    </r>
    <r>
      <rPr>
        <b/>
        <i/>
        <vertAlign val="subscript"/>
        <sz val="11"/>
        <color theme="1"/>
        <rFont val="Calibri"/>
        <family val="2"/>
        <scheme val="minor"/>
      </rPr>
      <t>ot</t>
    </r>
    <r>
      <rPr>
        <b/>
        <i/>
        <sz val="11"/>
        <color theme="1"/>
        <rFont val="Calibri"/>
        <family val="2"/>
        <scheme val="minor"/>
      </rPr>
      <t xml:space="preserve"> = C</t>
    </r>
    <r>
      <rPr>
        <b/>
        <i/>
        <vertAlign val="subscript"/>
        <sz val="11"/>
        <color theme="1"/>
        <rFont val="Calibri"/>
        <family val="2"/>
        <scheme val="minor"/>
      </rPr>
      <t xml:space="preserve">A </t>
    </r>
    <r>
      <rPr>
        <b/>
        <i/>
        <sz val="11"/>
        <color theme="1"/>
        <rFont val="Calibri"/>
        <family val="2"/>
        <scheme val="minor"/>
      </rPr>
      <t>* n + C</t>
    </r>
    <r>
      <rPr>
        <b/>
        <i/>
        <vertAlign val="subscript"/>
        <sz val="11"/>
        <color theme="1"/>
        <rFont val="Calibri"/>
        <family val="2"/>
        <scheme val="minor"/>
      </rPr>
      <t>B</t>
    </r>
  </si>
  <si>
    <r>
      <t xml:space="preserve">annual costs </t>
    </r>
    <r>
      <rPr>
        <b/>
        <i/>
        <sz val="11"/>
        <color theme="1"/>
        <rFont val="Calibri"/>
        <family val="2"/>
        <scheme val="minor"/>
      </rPr>
      <t>C</t>
    </r>
    <r>
      <rPr>
        <b/>
        <i/>
        <vertAlign val="subscript"/>
        <sz val="11"/>
        <color theme="1"/>
        <rFont val="Calibri"/>
        <family val="2"/>
        <scheme val="minor"/>
      </rPr>
      <t>pa</t>
    </r>
    <r>
      <rPr>
        <b/>
        <i/>
        <sz val="11"/>
        <color theme="1"/>
        <rFont val="Calibri"/>
        <family val="2"/>
        <scheme val="minor"/>
      </rPr>
      <t xml:space="preserve"> = C</t>
    </r>
    <r>
      <rPr>
        <b/>
        <i/>
        <vertAlign val="subscript"/>
        <sz val="11"/>
        <color theme="1"/>
        <rFont val="Calibri"/>
        <family val="2"/>
        <scheme val="minor"/>
      </rPr>
      <t>C</t>
    </r>
    <r>
      <rPr>
        <b/>
        <i/>
        <sz val="11"/>
        <color theme="1"/>
        <rFont val="Calibri"/>
        <family val="2"/>
        <scheme val="minor"/>
      </rPr>
      <t xml:space="preserve"> * n + C</t>
    </r>
    <r>
      <rPr>
        <b/>
        <i/>
        <vertAlign val="subscript"/>
        <sz val="11"/>
        <color theme="1"/>
        <rFont val="Calibri"/>
        <family val="2"/>
        <scheme val="minor"/>
      </rPr>
      <t>D</t>
    </r>
  </si>
  <si>
    <t>HW purchase (incl VAT)</t>
  </si>
  <si>
    <r>
      <t xml:space="preserve">sum </t>
    </r>
    <r>
      <rPr>
        <b/>
        <i/>
        <sz val="11"/>
        <color theme="1"/>
        <rFont val="Calibri"/>
        <family val="2"/>
        <scheme val="minor"/>
      </rPr>
      <t>C</t>
    </r>
    <r>
      <rPr>
        <b/>
        <i/>
        <vertAlign val="subscript"/>
        <sz val="11"/>
        <color theme="1"/>
        <rFont val="Calibri"/>
        <family val="2"/>
        <scheme val="minor"/>
      </rPr>
      <t>A</t>
    </r>
  </si>
  <si>
    <r>
      <t xml:space="preserve">sum </t>
    </r>
    <r>
      <rPr>
        <b/>
        <i/>
        <sz val="11"/>
        <color theme="1"/>
        <rFont val="Calibri"/>
        <family val="2"/>
        <scheme val="minor"/>
      </rPr>
      <t>C</t>
    </r>
    <r>
      <rPr>
        <b/>
        <i/>
        <vertAlign val="subscript"/>
        <sz val="11"/>
        <color theme="1"/>
        <rFont val="Calibri"/>
        <family val="2"/>
        <scheme val="minor"/>
      </rPr>
      <t>B</t>
    </r>
  </si>
  <si>
    <t>Programming effort for app
[days]</t>
  </si>
  <si>
    <r>
      <t xml:space="preserve">sum </t>
    </r>
    <r>
      <rPr>
        <b/>
        <i/>
        <sz val="11"/>
        <color theme="1"/>
        <rFont val="Calibri"/>
        <family val="2"/>
        <scheme val="minor"/>
      </rPr>
      <t>C</t>
    </r>
    <r>
      <rPr>
        <b/>
        <i/>
        <vertAlign val="subscript"/>
        <sz val="11"/>
        <color theme="1"/>
        <rFont val="Calibri"/>
        <family val="2"/>
        <scheme val="minor"/>
      </rPr>
      <t>C</t>
    </r>
  </si>
  <si>
    <t>max Watt / building</t>
  </si>
  <si>
    <t>max energy consump. per node [Watt]</t>
  </si>
  <si>
    <t>Energy</t>
  </si>
  <si>
    <t>HW maint.</t>
  </si>
  <si>
    <t>Energy consump. - app serial part [Watt]</t>
  </si>
  <si>
    <t>Energy consump. - app kernel part [Watt]</t>
  </si>
  <si>
    <r>
      <t xml:space="preserve">sum </t>
    </r>
    <r>
      <rPr>
        <b/>
        <i/>
        <sz val="11"/>
        <color theme="1"/>
        <rFont val="Calibri"/>
        <family val="2"/>
        <scheme val="minor"/>
      </rPr>
      <t>C</t>
    </r>
    <r>
      <rPr>
        <b/>
        <i/>
        <vertAlign val="subscript"/>
        <sz val="11"/>
        <color theme="1"/>
        <rFont val="Calibri"/>
        <family val="2"/>
        <scheme val="minor"/>
      </rPr>
      <t>D</t>
    </r>
  </si>
  <si>
    <t>OS/env. maint.</t>
  </si>
  <si>
    <t>Compiler/ software</t>
  </si>
  <si>
    <t>App. maint.</t>
  </si>
  <si>
    <r>
      <t xml:space="preserve">#nodes </t>
    </r>
    <r>
      <rPr>
        <b/>
        <i/>
        <sz val="11"/>
        <color theme="1"/>
        <rFont val="Calibri"/>
        <family val="2"/>
        <scheme val="minor"/>
      </rPr>
      <t>n</t>
    </r>
  </si>
  <si>
    <r>
      <t xml:space="preserve">#executions per node </t>
    </r>
    <r>
      <rPr>
        <b/>
        <i/>
        <sz val="11"/>
        <color theme="1"/>
        <rFont val="Calibri"/>
        <family val="2"/>
        <scheme val="minor"/>
      </rPr>
      <t>n</t>
    </r>
    <r>
      <rPr>
        <b/>
        <i/>
        <vertAlign val="subscript"/>
        <sz val="11"/>
        <color theme="1"/>
        <rFont val="Calibri"/>
        <family val="2"/>
        <scheme val="minor"/>
      </rPr>
      <t>ex</t>
    </r>
  </si>
  <si>
    <t>kernel runtime</t>
  </si>
  <si>
    <r>
      <t xml:space="preserve">total runtime </t>
    </r>
    <r>
      <rPr>
        <i/>
        <sz val="11"/>
        <color theme="1"/>
        <rFont val="Calibri"/>
        <family val="2"/>
        <scheme val="minor"/>
      </rPr>
      <t>t</t>
    </r>
    <r>
      <rPr>
        <i/>
        <vertAlign val="subscript"/>
        <sz val="11"/>
        <color theme="1"/>
        <rFont val="Calibri"/>
        <family val="2"/>
        <scheme val="minor"/>
      </rPr>
      <t>par</t>
    </r>
  </si>
  <si>
    <t>App. lines of code</t>
  </si>
  <si>
    <t>App. kernel portion</t>
  </si>
  <si>
    <t>kernel speedup</t>
  </si>
  <si>
    <t>total speedup</t>
  </si>
  <si>
    <t>performance (per app)</t>
  </si>
  <si>
    <t>Lifetime τ</t>
  </si>
  <si>
    <t>System type - Prog. model</t>
  </si>
  <si>
    <t>HW maintenance of HW purchase costs (w/o VAT)</t>
  </si>
  <si>
    <t xml:space="preserve">Costs </t>
  </si>
  <si>
    <t>Manpower [days]</t>
  </si>
  <si>
    <r>
      <t xml:space="preserve">TCO &amp; Costs per program run </t>
    </r>
    <r>
      <rPr>
        <b/>
        <i/>
        <sz val="14"/>
        <color theme="0"/>
        <rFont val="Calibri"/>
        <family val="2"/>
        <scheme val="minor"/>
      </rPr>
      <t>C</t>
    </r>
    <r>
      <rPr>
        <b/>
        <i/>
        <vertAlign val="subscript"/>
        <sz val="14"/>
        <color theme="0"/>
        <rFont val="Calibri"/>
        <family val="2"/>
        <scheme val="minor"/>
      </rPr>
      <t>ppr</t>
    </r>
  </si>
  <si>
    <r>
      <t xml:space="preserve">Break-even estimations
</t>
    </r>
    <r>
      <rPr>
        <b/>
        <sz val="12"/>
        <color theme="0"/>
        <rFont val="Calibri"/>
        <family val="2"/>
        <scheme val="minor"/>
      </rPr>
      <t>w.r.t. OMP-simp</t>
    </r>
  </si>
  <si>
    <r>
      <t xml:space="preserve">costs per program run </t>
    </r>
    <r>
      <rPr>
        <b/>
        <i/>
        <sz val="11"/>
        <color theme="0"/>
        <rFont val="Calibri"/>
        <family val="2"/>
        <scheme val="minor"/>
      </rPr>
      <t>C</t>
    </r>
    <r>
      <rPr>
        <b/>
        <i/>
        <vertAlign val="subscript"/>
        <sz val="11"/>
        <color theme="0"/>
        <rFont val="Calibri"/>
        <family val="2"/>
        <scheme val="minor"/>
      </rPr>
      <t>ppr</t>
    </r>
    <r>
      <rPr>
        <b/>
        <i/>
        <sz val="11"/>
        <color theme="0"/>
        <rFont val="Calibri"/>
        <family val="2"/>
        <scheme val="minor"/>
      </rPr>
      <t>(n,τ)</t>
    </r>
  </si>
  <si>
    <r>
      <t xml:space="preserve">TCO(n,τ)
</t>
    </r>
    <r>
      <rPr>
        <b/>
        <i/>
        <sz val="11"/>
        <color theme="0"/>
        <rFont val="Calibri"/>
        <family val="2"/>
        <scheme val="minor"/>
      </rPr>
      <t>= (</t>
    </r>
    <r>
      <rPr>
        <b/>
        <sz val="11"/>
        <color theme="0"/>
        <rFont val="Calibri"/>
        <family val="2"/>
        <scheme val="minor"/>
      </rPr>
      <t>C</t>
    </r>
    <r>
      <rPr>
        <b/>
        <vertAlign val="subscript"/>
        <sz val="11"/>
        <color theme="0"/>
        <rFont val="Calibri"/>
        <family val="2"/>
        <scheme val="minor"/>
      </rPr>
      <t>A</t>
    </r>
    <r>
      <rPr>
        <b/>
        <sz val="11"/>
        <color theme="0"/>
        <rFont val="Calibri"/>
        <family val="2"/>
        <scheme val="minor"/>
      </rPr>
      <t xml:space="preserve"> + </t>
    </r>
    <r>
      <rPr>
        <b/>
        <i/>
        <sz val="11"/>
        <color theme="0"/>
        <rFont val="Calibri"/>
        <family val="2"/>
        <scheme val="minor"/>
      </rPr>
      <t>C</t>
    </r>
    <r>
      <rPr>
        <b/>
        <i/>
        <vertAlign val="subscript"/>
        <sz val="11"/>
        <color theme="0"/>
        <rFont val="Calibri"/>
        <family val="2"/>
        <scheme val="minor"/>
      </rPr>
      <t>C</t>
    </r>
    <r>
      <rPr>
        <b/>
        <i/>
        <sz val="11"/>
        <color theme="0"/>
        <rFont val="Calibri"/>
        <family val="2"/>
        <scheme val="minor"/>
      </rPr>
      <t>*τ) * n + C</t>
    </r>
    <r>
      <rPr>
        <b/>
        <i/>
        <vertAlign val="subscript"/>
        <sz val="11"/>
        <color theme="0"/>
        <rFont val="Calibri"/>
        <family val="2"/>
        <scheme val="minor"/>
      </rPr>
      <t>B</t>
    </r>
    <r>
      <rPr>
        <b/>
        <i/>
        <sz val="11"/>
        <color theme="0"/>
        <rFont val="Calibri"/>
        <family val="2"/>
        <scheme val="minor"/>
      </rPr>
      <t xml:space="preserve"> + C</t>
    </r>
    <r>
      <rPr>
        <b/>
        <i/>
        <vertAlign val="subscript"/>
        <sz val="11"/>
        <color theme="0"/>
        <rFont val="Calibri"/>
        <family val="2"/>
        <scheme val="minor"/>
      </rPr>
      <t>D</t>
    </r>
    <r>
      <rPr>
        <b/>
        <i/>
        <sz val="11"/>
        <color theme="0"/>
        <rFont val="Calibri"/>
        <family val="2"/>
        <scheme val="minor"/>
      </rPr>
      <t>*τ</t>
    </r>
  </si>
  <si>
    <r>
      <t xml:space="preserve">Investment </t>
    </r>
    <r>
      <rPr>
        <b/>
        <i/>
        <sz val="11"/>
        <color theme="0"/>
        <rFont val="Calibri"/>
        <family val="2"/>
        <scheme val="minor"/>
      </rPr>
      <t>I</t>
    </r>
    <r>
      <rPr>
        <b/>
        <i/>
        <vertAlign val="subscript"/>
        <sz val="11"/>
        <color theme="0"/>
        <rFont val="Calibri"/>
        <family val="2"/>
        <scheme val="minor"/>
      </rPr>
      <t>be</t>
    </r>
  </si>
  <si>
    <r>
      <t xml:space="preserve">Programming effort </t>
    </r>
    <r>
      <rPr>
        <b/>
        <i/>
        <sz val="11"/>
        <color theme="0"/>
        <rFont val="Calibri"/>
        <family val="2"/>
        <scheme val="minor"/>
      </rPr>
      <t>P</t>
    </r>
    <r>
      <rPr>
        <b/>
        <i/>
        <vertAlign val="subscript"/>
        <sz val="11"/>
        <color theme="0"/>
        <rFont val="Calibri"/>
        <family val="2"/>
        <scheme val="minor"/>
      </rPr>
      <t>be</t>
    </r>
  </si>
  <si>
    <r>
      <t xml:space="preserve">Accelerators for Technical Computing: Is it Worth the Pain? A TCO Perspective
</t>
    </r>
    <r>
      <rPr>
        <sz val="11"/>
        <color theme="1"/>
        <rFont val="Calibri"/>
        <family val="2"/>
        <scheme val="minor"/>
      </rPr>
      <t>The final publication is available at link.springer.com
March 2013</t>
    </r>
  </si>
  <si>
    <r>
      <rPr>
        <b/>
        <sz val="11"/>
        <color theme="1"/>
        <rFont val="Calibri"/>
        <family val="2"/>
        <scheme val="minor"/>
      </rPr>
      <t>Sandra Wienke, Dieter an Mey, Matthias S. Müller</t>
    </r>
    <r>
      <rPr>
        <sz val="11"/>
        <color theme="1"/>
        <rFont val="Calibri"/>
        <family val="2"/>
        <scheme val="minor"/>
      </rPr>
      <t xml:space="preserve">
Center for Computing and Communication, RWTH Aachen University, D-52074 Aachen
JARA – High-Performance Computing, Schinkelstr. 2, D-52062 Aachen
{wienke,anmey,mueller}@rz.rwth-aachen.de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</si>
</sst>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_€_-;\-* #,##0\ _€_-;_-* &quot;-&quot;??\ _€_-;_-@_-"/>
    <numFmt numFmtId="165" formatCode="_-* #,##0\ &quot;€&quot;_-;\-* #,##0\ &quot;€&quot;_-;_-* &quot;-&quot;??\ &quot;€&quot;_-;_-@_-"/>
    <numFmt numFmtId="166" formatCode="_-* #,##0.00000\ &quot;€&quot;_-;\-* #,##0.00000\ &quot;€&quot;_-;_-* &quot;-&quot;??\ &quot;€&quot;_-;_-@_-"/>
    <numFmt numFmtId="167" formatCode="0.0000"/>
    <numFmt numFmtId="168" formatCode="_-* #,##0.000000\ &quot;€&quot;_-;\-* #,##0.000000\ &quot;€&quot;_-;_-* &quot;-&quot;??\ &quot;€&quot;_-;_-@_-"/>
    <numFmt numFmtId="169" formatCode="_-* #,##0.000000\ &quot;€&quot;_-;\-* #,##0.000000\ &quot;€&quot;_-;_-* &quot;-&quot;??????\ &quot;€&quot;_-;_-@_-"/>
    <numFmt numFmtId="170" formatCode="[$$-409]#,##0.00;[Red]&quot;-&quot;[$$-409]#,##0.0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Liberation Sans"/>
    </font>
    <font>
      <b/>
      <i/>
      <sz val="16"/>
      <color theme="1"/>
      <name val="Liberation Sans"/>
    </font>
    <font>
      <b/>
      <i/>
      <u/>
      <sz val="11"/>
      <color theme="1"/>
      <name val="Liberation Sans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i/>
      <vertAlign val="subscript"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vertAlign val="subscript"/>
      <sz val="11"/>
      <color theme="0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49F"/>
        <bgColor indexed="64"/>
      </patternFill>
    </fill>
    <fill>
      <patternFill patternType="solid">
        <fgColor rgb="FF8EBAE5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9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5" fillId="0" borderId="0">
      <alignment horizontal="center"/>
    </xf>
    <xf numFmtId="0" fontId="5" fillId="0" borderId="0">
      <alignment horizontal="center" textRotation="90"/>
    </xf>
    <xf numFmtId="0" fontId="6" fillId="0" borderId="0"/>
    <xf numFmtId="170" fontId="6" fillId="0" borderId="0"/>
    <xf numFmtId="0" fontId="1" fillId="0" borderId="0"/>
    <xf numFmtId="0" fontId="4" fillId="0" borderId="0"/>
    <xf numFmtId="0" fontId="1" fillId="0" borderId="0"/>
    <xf numFmtId="0" fontId="7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68">
    <xf numFmtId="0" fontId="0" fillId="0" borderId="0" xfId="0"/>
    <xf numFmtId="0" fontId="0" fillId="0" borderId="0" xfId="0" applyProtection="1">
      <protection locked="0"/>
    </xf>
    <xf numFmtId="9" fontId="0" fillId="0" borderId="0" xfId="3" applyFont="1" applyProtection="1">
      <protection locked="0"/>
    </xf>
    <xf numFmtId="44" fontId="0" fillId="0" borderId="0" xfId="2" applyFont="1" applyProtection="1">
      <protection locked="0"/>
    </xf>
    <xf numFmtId="44" fontId="0" fillId="0" borderId="0" xfId="2" applyFont="1" applyFill="1" applyProtection="1">
      <protection locked="0"/>
    </xf>
    <xf numFmtId="6" fontId="0" fillId="0" borderId="0" xfId="0" applyNumberFormat="1" applyProtection="1">
      <protection locked="0"/>
    </xf>
    <xf numFmtId="44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Fill="1" applyProtection="1">
      <protection locked="0"/>
    </xf>
    <xf numFmtId="0" fontId="2" fillId="0" borderId="10" xfId="0" applyFont="1" applyBorder="1" applyAlignment="1" applyProtection="1">
      <alignment vertical="top"/>
      <protection locked="0"/>
    </xf>
    <xf numFmtId="0" fontId="2" fillId="0" borderId="9" xfId="0" applyFont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44" fontId="0" fillId="0" borderId="0" xfId="2" applyFont="1" applyAlignment="1" applyProtection="1">
      <alignment vertical="top"/>
      <protection locked="0"/>
    </xf>
    <xf numFmtId="0" fontId="2" fillId="0" borderId="0" xfId="0" applyFont="1" applyProtection="1">
      <protection locked="0"/>
    </xf>
    <xf numFmtId="0" fontId="0" fillId="0" borderId="11" xfId="0" applyBorder="1" applyAlignment="1" applyProtection="1">
      <alignment vertical="top" wrapText="1"/>
      <protection locked="0"/>
    </xf>
    <xf numFmtId="0" fontId="0" fillId="0" borderId="11" xfId="0" applyFill="1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44" fontId="0" fillId="0" borderId="0" xfId="2" applyFont="1" applyAlignment="1" applyProtection="1">
      <alignment vertical="top" wrapText="1"/>
      <protection locked="0"/>
    </xf>
    <xf numFmtId="2" fontId="0" fillId="0" borderId="0" xfId="0" applyNumberFormat="1" applyBorder="1" applyProtection="1">
      <protection locked="0"/>
    </xf>
    <xf numFmtId="44" fontId="0" fillId="0" borderId="7" xfId="2" applyFont="1" applyFill="1" applyBorder="1" applyProtection="1">
      <protection locked="0"/>
    </xf>
    <xf numFmtId="44" fontId="0" fillId="2" borderId="7" xfId="2" applyFont="1" applyFill="1" applyBorder="1" applyProtection="1">
      <protection locked="0"/>
    </xf>
    <xf numFmtId="0" fontId="0" fillId="0" borderId="5" xfId="0" applyBorder="1" applyProtection="1">
      <protection locked="0"/>
    </xf>
    <xf numFmtId="44" fontId="0" fillId="0" borderId="5" xfId="0" applyNumberFormat="1" applyBorder="1" applyProtection="1">
      <protection locked="0"/>
    </xf>
    <xf numFmtId="44" fontId="0" fillId="0" borderId="7" xfId="0" applyNumberFormat="1" applyBorder="1" applyProtection="1">
      <protection locked="0"/>
    </xf>
    <xf numFmtId="0" fontId="0" fillId="0" borderId="0" xfId="0" applyBorder="1" applyProtection="1">
      <protection locked="0"/>
    </xf>
    <xf numFmtId="6" fontId="0" fillId="0" borderId="0" xfId="0" applyNumberFormat="1" applyFill="1" applyBorder="1" applyProtection="1">
      <protection locked="0"/>
    </xf>
    <xf numFmtId="44" fontId="0" fillId="0" borderId="0" xfId="2" applyFont="1" applyFill="1" applyBorder="1" applyProtection="1">
      <protection locked="0"/>
    </xf>
    <xf numFmtId="2" fontId="3" fillId="0" borderId="0" xfId="0" applyNumberFormat="1" applyFont="1" applyBorder="1" applyProtection="1">
      <protection locked="0"/>
    </xf>
    <xf numFmtId="0" fontId="0" fillId="3" borderId="8" xfId="0" applyFill="1" applyBorder="1" applyProtection="1">
      <protection locked="0"/>
    </xf>
    <xf numFmtId="167" fontId="0" fillId="0" borderId="0" xfId="0" applyNumberFormat="1" applyBorder="1" applyProtection="1">
      <protection locked="0"/>
    </xf>
    <xf numFmtId="164" fontId="0" fillId="0" borderId="0" xfId="1" applyNumberFormat="1" applyFont="1" applyProtection="1">
      <protection locked="0"/>
    </xf>
    <xf numFmtId="44" fontId="0" fillId="0" borderId="0" xfId="0" applyNumberFormat="1" applyFill="1" applyBorder="1" applyProtection="1">
      <protection locked="0"/>
    </xf>
    <xf numFmtId="0" fontId="0" fillId="0" borderId="0" xfId="0" applyFill="1" applyBorder="1" applyProtection="1">
      <protection locked="0"/>
    </xf>
    <xf numFmtId="44" fontId="0" fillId="0" borderId="0" xfId="0" applyNumberFormat="1" applyBorder="1" applyProtection="1">
      <protection locked="0"/>
    </xf>
    <xf numFmtId="44" fontId="0" fillId="3" borderId="4" xfId="0" applyNumberFormat="1" applyFill="1" applyBorder="1" applyProtection="1">
      <protection locked="0"/>
    </xf>
    <xf numFmtId="44" fontId="0" fillId="3" borderId="5" xfId="0" applyNumberFormat="1" applyFill="1" applyBorder="1" applyProtection="1">
      <protection locked="0"/>
    </xf>
    <xf numFmtId="169" fontId="0" fillId="0" borderId="0" xfId="0" applyNumberFormat="1" applyProtection="1">
      <protection locked="0"/>
    </xf>
    <xf numFmtId="44" fontId="0" fillId="3" borderId="13" xfId="0" applyNumberFormat="1" applyFill="1" applyBorder="1" applyProtection="1">
      <protection locked="0"/>
    </xf>
    <xf numFmtId="44" fontId="0" fillId="3" borderId="6" xfId="0" applyNumberFormat="1" applyFill="1" applyBorder="1" applyProtection="1">
      <protection locked="0"/>
    </xf>
    <xf numFmtId="44" fontId="0" fillId="3" borderId="9" xfId="0" applyNumberFormat="1" applyFill="1" applyBorder="1" applyProtection="1">
      <protection locked="0"/>
    </xf>
    <xf numFmtId="165" fontId="2" fillId="0" borderId="0" xfId="2" applyNumberFormat="1" applyFont="1" applyFill="1" applyBorder="1" applyProtection="1">
      <protection locked="0"/>
    </xf>
    <xf numFmtId="165" fontId="2" fillId="0" borderId="0" xfId="2" applyNumberFormat="1" applyFont="1" applyFill="1" applyBorder="1" applyAlignment="1" applyProtection="1">
      <protection locked="0"/>
    </xf>
    <xf numFmtId="0" fontId="2" fillId="0" borderId="0" xfId="0" applyFont="1" applyBorder="1" applyProtection="1">
      <protection locked="0"/>
    </xf>
    <xf numFmtId="0" fontId="0" fillId="0" borderId="0" xfId="0" applyFont="1" applyBorder="1" applyAlignment="1" applyProtection="1">
      <alignment vertical="top" wrapText="1"/>
      <protection locked="0"/>
    </xf>
    <xf numFmtId="0" fontId="0" fillId="0" borderId="0" xfId="0" applyFont="1" applyAlignment="1" applyProtection="1">
      <alignment vertical="top" wrapText="1"/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169" fontId="0" fillId="0" borderId="0" xfId="0" applyNumberFormat="1" applyFont="1" applyAlignment="1" applyProtection="1">
      <alignment vertical="top" wrapText="1"/>
      <protection locked="0"/>
    </xf>
    <xf numFmtId="0" fontId="14" fillId="0" borderId="0" xfId="0" applyFont="1" applyFill="1" applyBorder="1" applyAlignment="1" applyProtection="1">
      <alignment vertical="top" wrapText="1"/>
      <protection locked="0"/>
    </xf>
    <xf numFmtId="168" fontId="0" fillId="0" borderId="0" xfId="0" applyNumberFormat="1" applyBorder="1" applyProtection="1">
      <protection locked="0"/>
    </xf>
    <xf numFmtId="10" fontId="0" fillId="0" borderId="0" xfId="3" applyNumberFormat="1" applyFont="1" applyBorder="1" applyProtection="1">
      <protection locked="0"/>
    </xf>
    <xf numFmtId="168" fontId="2" fillId="0" borderId="0" xfId="0" applyNumberFormat="1" applyFont="1" applyBorder="1" applyProtection="1">
      <protection locked="0"/>
    </xf>
    <xf numFmtId="0" fontId="0" fillId="0" borderId="0" xfId="0" quotePrefix="1" applyProtection="1">
      <protection locked="0"/>
    </xf>
    <xf numFmtId="165" fontId="2" fillId="0" borderId="0" xfId="2" applyNumberFormat="1" applyFont="1" applyFill="1" applyProtection="1">
      <protection locked="0"/>
    </xf>
    <xf numFmtId="2" fontId="2" fillId="0" borderId="0" xfId="0" applyNumberFormat="1" applyFont="1" applyProtection="1">
      <protection locked="0"/>
    </xf>
    <xf numFmtId="44" fontId="2" fillId="0" borderId="0" xfId="0" applyNumberFormat="1" applyFont="1" applyProtection="1">
      <protection locked="0"/>
    </xf>
    <xf numFmtId="44" fontId="0" fillId="0" borderId="0" xfId="0" applyNumberFormat="1" applyFont="1" applyProtection="1">
      <protection locked="0"/>
    </xf>
    <xf numFmtId="168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" fontId="0" fillId="0" borderId="12" xfId="0" applyNumberFormat="1" applyBorder="1" applyProtection="1"/>
    <xf numFmtId="2" fontId="0" fillId="0" borderId="7" xfId="0" applyNumberFormat="1" applyBorder="1" applyProtection="1"/>
    <xf numFmtId="2" fontId="0" fillId="0" borderId="10" xfId="0" applyNumberFormat="1" applyBorder="1" applyProtection="1"/>
    <xf numFmtId="0" fontId="0" fillId="3" borderId="5" xfId="0" applyFill="1" applyBorder="1" applyProtection="1">
      <protection locked="0"/>
    </xf>
    <xf numFmtId="0" fontId="0" fillId="3" borderId="0" xfId="0" applyFill="1" applyProtection="1">
      <protection locked="0"/>
    </xf>
    <xf numFmtId="168" fontId="18" fillId="4" borderId="5" xfId="2" applyNumberFormat="1" applyFont="1" applyFill="1" applyBorder="1" applyProtection="1">
      <protection locked="0"/>
    </xf>
    <xf numFmtId="166" fontId="18" fillId="4" borderId="5" xfId="2" applyNumberFormat="1" applyFont="1" applyFill="1" applyBorder="1" applyProtection="1"/>
    <xf numFmtId="166" fontId="18" fillId="4" borderId="14" xfId="2" applyNumberFormat="1" applyFont="1" applyFill="1" applyBorder="1" applyProtection="1"/>
    <xf numFmtId="166" fontId="18" fillId="4" borderId="6" xfId="2" applyNumberFormat="1" applyFont="1" applyFill="1" applyBorder="1" applyProtection="1"/>
    <xf numFmtId="44" fontId="18" fillId="4" borderId="5" xfId="2" applyFont="1" applyFill="1" applyBorder="1" applyProtection="1">
      <protection locked="0"/>
    </xf>
    <xf numFmtId="44" fontId="18" fillId="4" borderId="5" xfId="2" applyFont="1" applyFill="1" applyBorder="1" applyProtection="1"/>
    <xf numFmtId="44" fontId="18" fillId="4" borderId="4" xfId="2" applyFont="1" applyFill="1" applyBorder="1" applyProtection="1"/>
    <xf numFmtId="44" fontId="18" fillId="4" borderId="6" xfId="2" applyFont="1" applyFill="1" applyBorder="1" applyProtection="1"/>
    <xf numFmtId="44" fontId="19" fillId="4" borderId="5" xfId="0" applyNumberFormat="1" applyFont="1" applyFill="1" applyBorder="1" applyProtection="1"/>
    <xf numFmtId="44" fontId="19" fillId="4" borderId="4" xfId="0" applyNumberFormat="1" applyFont="1" applyFill="1" applyBorder="1" applyProtection="1"/>
    <xf numFmtId="44" fontId="19" fillId="4" borderId="6" xfId="0" applyNumberFormat="1" applyFont="1" applyFill="1" applyBorder="1" applyProtection="1"/>
    <xf numFmtId="0" fontId="19" fillId="4" borderId="4" xfId="0" applyFont="1" applyFill="1" applyBorder="1" applyAlignment="1" applyProtection="1">
      <alignment horizontal="center" vertical="center"/>
      <protection locked="0"/>
    </xf>
    <xf numFmtId="2" fontId="19" fillId="4" borderId="4" xfId="0" applyNumberFormat="1" applyFont="1" applyFill="1" applyBorder="1" applyProtection="1"/>
    <xf numFmtId="2" fontId="19" fillId="4" borderId="5" xfId="0" applyNumberFormat="1" applyFont="1" applyFill="1" applyBorder="1" applyProtection="1"/>
    <xf numFmtId="2" fontId="19" fillId="4" borderId="6" xfId="0" applyNumberFormat="1" applyFont="1" applyFill="1" applyBorder="1" applyProtection="1"/>
    <xf numFmtId="0" fontId="2" fillId="5" borderId="11" xfId="0" applyFont="1" applyFill="1" applyBorder="1" applyAlignment="1" applyProtection="1">
      <alignment horizontal="center" vertical="top" wrapText="1"/>
      <protection locked="0"/>
    </xf>
    <xf numFmtId="44" fontId="0" fillId="5" borderId="8" xfId="0" applyNumberFormat="1" applyFill="1" applyBorder="1" applyProtection="1">
      <protection locked="0"/>
    </xf>
    <xf numFmtId="44" fontId="0" fillId="5" borderId="4" xfId="0" applyNumberFormat="1" applyFill="1" applyBorder="1" applyProtection="1"/>
    <xf numFmtId="44" fontId="0" fillId="5" borderId="5" xfId="0" applyNumberFormat="1" applyFill="1" applyBorder="1" applyProtection="1"/>
    <xf numFmtId="44" fontId="0" fillId="5" borderId="6" xfId="0" applyNumberFormat="1" applyFill="1" applyBorder="1" applyProtection="1"/>
    <xf numFmtId="44" fontId="0" fillId="5" borderId="8" xfId="0" applyNumberFormat="1" applyFill="1" applyBorder="1" applyProtection="1"/>
    <xf numFmtId="44" fontId="0" fillId="5" borderId="13" xfId="0" applyNumberFormat="1" applyFill="1" applyBorder="1" applyProtection="1"/>
    <xf numFmtId="44" fontId="0" fillId="5" borderId="9" xfId="0" applyNumberFormat="1" applyFill="1" applyBorder="1" applyProtection="1"/>
    <xf numFmtId="0" fontId="0" fillId="5" borderId="8" xfId="0" applyFill="1" applyBorder="1" applyProtection="1">
      <protection locked="0"/>
    </xf>
    <xf numFmtId="0" fontId="0" fillId="5" borderId="5" xfId="0" applyFill="1" applyBorder="1" applyProtection="1">
      <protection locked="0"/>
    </xf>
    <xf numFmtId="3" fontId="0" fillId="5" borderId="5" xfId="0" applyNumberFormat="1" applyFill="1" applyBorder="1" applyProtection="1"/>
    <xf numFmtId="3" fontId="0" fillId="5" borderId="4" xfId="0" applyNumberFormat="1" applyFill="1" applyBorder="1" applyProtection="1"/>
    <xf numFmtId="3" fontId="0" fillId="5" borderId="6" xfId="0" applyNumberFormat="1" applyFill="1" applyBorder="1" applyProtection="1"/>
    <xf numFmtId="44" fontId="0" fillId="3" borderId="7" xfId="2" applyFont="1" applyFill="1" applyBorder="1" applyProtection="1">
      <protection locked="0"/>
    </xf>
    <xf numFmtId="44" fontId="0" fillId="3" borderId="4" xfId="2" applyNumberFormat="1" applyFont="1" applyFill="1" applyBorder="1" applyProtection="1">
      <protection locked="0"/>
    </xf>
    <xf numFmtId="44" fontId="0" fillId="3" borderId="0" xfId="0" applyNumberFormat="1" applyFill="1" applyBorder="1" applyProtection="1">
      <protection locked="0"/>
    </xf>
    <xf numFmtId="44" fontId="0" fillId="3" borderId="5" xfId="2" applyNumberFormat="1" applyFont="1" applyFill="1" applyBorder="1" applyProtection="1">
      <protection locked="0"/>
    </xf>
    <xf numFmtId="44" fontId="0" fillId="3" borderId="12" xfId="2" applyFont="1" applyFill="1" applyBorder="1" applyProtection="1">
      <protection locked="0"/>
    </xf>
    <xf numFmtId="44" fontId="0" fillId="3" borderId="10" xfId="2" applyFont="1" applyFill="1" applyBorder="1" applyProtection="1">
      <protection locked="0"/>
    </xf>
    <xf numFmtId="44" fontId="0" fillId="3" borderId="6" xfId="2" applyNumberFormat="1" applyFont="1" applyFill="1" applyBorder="1" applyProtection="1">
      <protection locked="0"/>
    </xf>
    <xf numFmtId="0" fontId="0" fillId="3" borderId="14" xfId="0" applyFill="1" applyBorder="1" applyProtection="1">
      <protection locked="0"/>
    </xf>
    <xf numFmtId="0" fontId="0" fillId="3" borderId="15" xfId="0" applyFill="1" applyBorder="1" applyProtection="1">
      <protection locked="0"/>
    </xf>
    <xf numFmtId="0" fontId="3" fillId="3" borderId="13" xfId="0" applyFont="1" applyFill="1" applyBorder="1" applyProtection="1">
      <protection locked="0"/>
    </xf>
    <xf numFmtId="0" fontId="3" fillId="3" borderId="9" xfId="0" applyFont="1" applyFill="1" applyBorder="1" applyProtection="1">
      <protection locked="0"/>
    </xf>
    <xf numFmtId="0" fontId="3" fillId="3" borderId="5" xfId="0" applyFont="1" applyFill="1" applyBorder="1" applyProtection="1">
      <protection locked="0"/>
    </xf>
    <xf numFmtId="0" fontId="3" fillId="3" borderId="4" xfId="0" applyFont="1" applyFill="1" applyBorder="1" applyProtection="1">
      <protection locked="0"/>
    </xf>
    <xf numFmtId="44" fontId="0" fillId="3" borderId="7" xfId="0" applyNumberFormat="1" applyFill="1" applyBorder="1" applyProtection="1">
      <protection locked="0"/>
    </xf>
    <xf numFmtId="8" fontId="0" fillId="3" borderId="0" xfId="0" applyNumberFormat="1" applyFill="1" applyBorder="1" applyProtection="1">
      <protection locked="0"/>
    </xf>
    <xf numFmtId="6" fontId="0" fillId="3" borderId="4" xfId="2" applyNumberFormat="1" applyFont="1" applyFill="1" applyBorder="1" applyProtection="1">
      <protection locked="0"/>
    </xf>
    <xf numFmtId="1" fontId="3" fillId="3" borderId="0" xfId="0" applyNumberFormat="1" applyFont="1" applyFill="1" applyBorder="1" applyProtection="1">
      <protection locked="0"/>
    </xf>
    <xf numFmtId="1" fontId="3" fillId="3" borderId="4" xfId="4" applyNumberFormat="1" applyFont="1" applyFill="1" applyBorder="1" applyProtection="1">
      <protection locked="0"/>
    </xf>
    <xf numFmtId="44" fontId="0" fillId="3" borderId="0" xfId="2" applyFont="1" applyFill="1" applyBorder="1" applyProtection="1">
      <protection locked="0"/>
    </xf>
    <xf numFmtId="6" fontId="0" fillId="3" borderId="5" xfId="2" applyNumberFormat="1" applyFont="1" applyFill="1" applyBorder="1" applyProtection="1">
      <protection locked="0"/>
    </xf>
    <xf numFmtId="1" fontId="3" fillId="3" borderId="5" xfId="4" applyNumberFormat="1" applyFont="1" applyFill="1" applyBorder="1" applyProtection="1">
      <protection locked="0"/>
    </xf>
    <xf numFmtId="1" fontId="3" fillId="3" borderId="5" xfId="0" applyNumberFormat="1" applyFont="1" applyFill="1" applyBorder="1" applyProtection="1">
      <protection locked="0"/>
    </xf>
    <xf numFmtId="8" fontId="0" fillId="3" borderId="13" xfId="0" applyNumberFormat="1" applyFill="1" applyBorder="1" applyProtection="1">
      <protection locked="0"/>
    </xf>
    <xf numFmtId="1" fontId="3" fillId="3" borderId="13" xfId="0" applyNumberFormat="1" applyFont="1" applyFill="1" applyBorder="1" applyProtection="1">
      <protection locked="0"/>
    </xf>
    <xf numFmtId="44" fontId="0" fillId="3" borderId="13" xfId="2" applyFont="1" applyFill="1" applyBorder="1" applyProtection="1">
      <protection locked="0"/>
    </xf>
    <xf numFmtId="0" fontId="3" fillId="3" borderId="6" xfId="0" applyFont="1" applyFill="1" applyBorder="1" applyProtection="1">
      <protection locked="0"/>
    </xf>
    <xf numFmtId="8" fontId="0" fillId="3" borderId="9" xfId="0" applyNumberFormat="1" applyFill="1" applyBorder="1" applyProtection="1">
      <protection locked="0"/>
    </xf>
    <xf numFmtId="6" fontId="0" fillId="3" borderId="6" xfId="2" applyNumberFormat="1" applyFont="1" applyFill="1" applyBorder="1" applyProtection="1">
      <protection locked="0"/>
    </xf>
    <xf numFmtId="1" fontId="3" fillId="3" borderId="9" xfId="0" applyNumberFormat="1" applyFont="1" applyFill="1" applyBorder="1" applyProtection="1">
      <protection locked="0"/>
    </xf>
    <xf numFmtId="1" fontId="3" fillId="3" borderId="6" xfId="4" applyNumberFormat="1" applyFont="1" applyFill="1" applyBorder="1" applyProtection="1">
      <protection locked="0"/>
    </xf>
    <xf numFmtId="44" fontId="0" fillId="3" borderId="9" xfId="2" applyFont="1" applyFill="1" applyBorder="1" applyProtection="1">
      <protection locked="0"/>
    </xf>
    <xf numFmtId="2" fontId="0" fillId="3" borderId="0" xfId="3" applyNumberFormat="1" applyFon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2" fontId="0" fillId="3" borderId="0" xfId="0" applyNumberFormat="1" applyFill="1" applyBorder="1" applyProtection="1">
      <protection locked="0"/>
    </xf>
    <xf numFmtId="2" fontId="0" fillId="3" borderId="5" xfId="0" applyNumberFormat="1" applyFill="1" applyBorder="1" applyProtection="1">
      <protection locked="0"/>
    </xf>
    <xf numFmtId="2" fontId="0" fillId="3" borderId="13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2" fontId="0" fillId="3" borderId="9" xfId="0" applyNumberFormat="1" applyFill="1" applyBorder="1" applyProtection="1">
      <protection locked="0"/>
    </xf>
    <xf numFmtId="2" fontId="0" fillId="3" borderId="6" xfId="0" applyNumberFormat="1" applyFill="1" applyBorder="1" applyProtection="1">
      <protection locked="0"/>
    </xf>
    <xf numFmtId="44" fontId="0" fillId="3" borderId="0" xfId="0" applyNumberFormat="1" applyFill="1" applyProtection="1">
      <protection locked="0"/>
    </xf>
    <xf numFmtId="3" fontId="0" fillId="3" borderId="0" xfId="0" applyNumberFormat="1" applyFill="1" applyProtection="1">
      <protection locked="0"/>
    </xf>
    <xf numFmtId="44" fontId="0" fillId="3" borderId="0" xfId="0" applyNumberFormat="1" applyFill="1" applyAlignment="1" applyProtection="1">
      <alignment vertical="top"/>
      <protection locked="0"/>
    </xf>
    <xf numFmtId="1" fontId="0" fillId="3" borderId="0" xfId="0" applyNumberFormat="1" applyFill="1" applyAlignment="1" applyProtection="1">
      <alignment vertical="top"/>
      <protection locked="0"/>
    </xf>
    <xf numFmtId="9" fontId="0" fillId="3" borderId="0" xfId="3" applyFont="1" applyFill="1" applyAlignment="1" applyProtection="1">
      <alignment vertical="top"/>
      <protection locked="0"/>
    </xf>
    <xf numFmtId="6" fontId="0" fillId="3" borderId="0" xfId="0" applyNumberFormat="1" applyFill="1" applyProtection="1">
      <protection locked="0"/>
    </xf>
    <xf numFmtId="9" fontId="0" fillId="3" borderId="0" xfId="3" applyFont="1" applyFill="1" applyProtection="1">
      <protection locked="0"/>
    </xf>
    <xf numFmtId="44" fontId="2" fillId="3" borderId="0" xfId="2" applyFont="1" applyFill="1" applyProtection="1">
      <protection locked="0"/>
    </xf>
    <xf numFmtId="0" fontId="2" fillId="3" borderId="0" xfId="0" applyFont="1" applyFill="1" applyProtection="1">
      <protection locked="0"/>
    </xf>
    <xf numFmtId="0" fontId="0" fillId="3" borderId="4" xfId="0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2" fillId="0" borderId="0" xfId="0" applyFont="1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Alignment="1" applyProtection="1">
      <alignment horizontal="center"/>
    </xf>
    <xf numFmtId="0" fontId="14" fillId="0" borderId="0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 vertical="top" wrapText="1"/>
    </xf>
    <xf numFmtId="9" fontId="0" fillId="0" borderId="0" xfId="3" applyFont="1" applyFill="1" applyBorder="1" applyAlignment="1" applyProtection="1">
      <alignment horizontal="left"/>
      <protection locked="0"/>
    </xf>
    <xf numFmtId="0" fontId="14" fillId="6" borderId="0" xfId="0" applyFont="1" applyFill="1" applyBorder="1" applyAlignment="1" applyProtection="1">
      <alignment horizontal="left" vertical="top" wrapText="1"/>
    </xf>
    <xf numFmtId="0" fontId="14" fillId="6" borderId="8" xfId="0" applyFont="1" applyFill="1" applyBorder="1" applyAlignment="1" applyProtection="1">
      <alignment horizontal="left" vertical="top" wrapText="1"/>
    </xf>
    <xf numFmtId="0" fontId="18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4" borderId="6" xfId="0" applyNumberFormat="1" applyFont="1" applyFill="1" applyBorder="1" applyAlignment="1" applyProtection="1">
      <alignment horizontal="center" vertical="center" wrapText="1"/>
      <protection locked="0"/>
    </xf>
    <xf numFmtId="0" fontId="18" fillId="4" borderId="1" xfId="2" applyNumberFormat="1" applyFont="1" applyFill="1" applyBorder="1" applyAlignment="1" applyProtection="1">
      <alignment horizontal="center"/>
      <protection locked="0"/>
    </xf>
    <xf numFmtId="0" fontId="18" fillId="4" borderId="3" xfId="2" applyNumberFormat="1" applyFont="1" applyFill="1" applyBorder="1" applyAlignment="1" applyProtection="1">
      <alignment horizontal="center"/>
      <protection locked="0"/>
    </xf>
    <xf numFmtId="0" fontId="14" fillId="6" borderId="0" xfId="0" applyFont="1" applyFill="1" applyAlignment="1" applyProtection="1">
      <alignment horizontal="left" vertical="top"/>
    </xf>
    <xf numFmtId="0" fontId="14" fillId="6" borderId="8" xfId="0" applyFont="1" applyFill="1" applyBorder="1" applyAlignment="1" applyProtection="1">
      <alignment horizontal="left" vertical="top"/>
    </xf>
    <xf numFmtId="0" fontId="18" fillId="4" borderId="4" xfId="0" applyFont="1" applyFill="1" applyBorder="1" applyAlignment="1" applyProtection="1">
      <alignment horizontal="center" vertical="top" wrapText="1"/>
      <protection locked="0"/>
    </xf>
    <xf numFmtId="0" fontId="18" fillId="4" borderId="6" xfId="0" applyFont="1" applyFill="1" applyBorder="1" applyAlignment="1" applyProtection="1">
      <alignment horizontal="center" vertical="top" wrapText="1"/>
      <protection locked="0"/>
    </xf>
    <xf numFmtId="0" fontId="2" fillId="5" borderId="4" xfId="0" applyFont="1" applyFill="1" applyBorder="1" applyAlignment="1" applyProtection="1">
      <alignment horizontal="center" vertical="top" wrapText="1"/>
      <protection locked="0"/>
    </xf>
    <xf numFmtId="0" fontId="2" fillId="5" borderId="6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center" vertical="top"/>
      <protection locked="0"/>
    </xf>
    <xf numFmtId="0" fontId="2" fillId="0" borderId="2" xfId="0" applyFont="1" applyBorder="1" applyAlignment="1" applyProtection="1">
      <alignment horizontal="center" vertical="top"/>
      <protection locked="0"/>
    </xf>
    <xf numFmtId="0" fontId="2" fillId="0" borderId="3" xfId="0" applyFont="1" applyBorder="1" applyAlignment="1" applyProtection="1">
      <alignment horizontal="center" vertical="top"/>
      <protection locked="0"/>
    </xf>
    <xf numFmtId="0" fontId="18" fillId="4" borderId="12" xfId="0" applyFont="1" applyFill="1" applyBorder="1" applyAlignment="1" applyProtection="1">
      <alignment horizontal="center" vertical="top" wrapText="1"/>
      <protection locked="0"/>
    </xf>
    <xf numFmtId="0" fontId="18" fillId="4" borderId="5" xfId="0" applyFont="1" applyFill="1" applyBorder="1" applyAlignment="1" applyProtection="1">
      <alignment horizontal="center" vertical="top" wrapText="1"/>
      <protection locked="0"/>
    </xf>
    <xf numFmtId="0" fontId="2" fillId="0" borderId="10" xfId="0" applyFont="1" applyBorder="1" applyAlignment="1" applyProtection="1">
      <alignment horizontal="center" vertical="top"/>
      <protection locked="0"/>
    </xf>
    <xf numFmtId="0" fontId="2" fillId="0" borderId="9" xfId="0" applyFont="1" applyBorder="1" applyAlignment="1" applyProtection="1">
      <alignment horizontal="center" vertical="top"/>
      <protection locked="0"/>
    </xf>
    <xf numFmtId="0" fontId="2" fillId="0" borderId="15" xfId="0" applyFont="1" applyBorder="1" applyAlignment="1" applyProtection="1">
      <alignment horizontal="center" vertical="top"/>
      <protection locked="0"/>
    </xf>
  </cellXfs>
  <cellStyles count="1196">
    <cellStyle name="Besuchter Hyperlink" xfId="15" builtinId="9" hidden="1"/>
    <cellStyle name="Besuchter Hyperlink" xfId="17" builtinId="9" hidden="1"/>
    <cellStyle name="Besuchter Hyperlink" xfId="19" builtinId="9" hidden="1"/>
    <cellStyle name="Besuchter Hyperlink" xfId="21" builtinId="9" hidden="1"/>
    <cellStyle name="Besuchter Hyperlink" xfId="23" builtinId="9" hidden="1"/>
    <cellStyle name="Besuchter Hyperlink" xfId="25" builtinId="9" hidden="1"/>
    <cellStyle name="Besuchter Hyperlink" xfId="27" builtinId="9" hidden="1"/>
    <cellStyle name="Besuchter Hyperlink" xfId="29" builtinId="9" hidden="1"/>
    <cellStyle name="Besuchter Hyperlink" xfId="31" builtinId="9" hidden="1"/>
    <cellStyle name="Besuchter Hyperlink" xfId="33" builtinId="9" hidden="1"/>
    <cellStyle name="Besuchter Hyperlink" xfId="35" builtinId="9" hidden="1"/>
    <cellStyle name="Besuchter Hyperlink" xfId="37" builtinId="9" hidden="1"/>
    <cellStyle name="Besuchter Hyperlink" xfId="39" builtinId="9" hidden="1"/>
    <cellStyle name="Besuchter Hyperlink" xfId="41" builtinId="9" hidden="1"/>
    <cellStyle name="Besuchter Hyperlink" xfId="43" builtinId="9" hidden="1"/>
    <cellStyle name="Besuchter Hyperlink" xfId="45" builtinId="9" hidden="1"/>
    <cellStyle name="Besuchter Hyperlink" xfId="47" builtinId="9" hidden="1"/>
    <cellStyle name="Besuchter Hyperlink" xfId="49" builtinId="9" hidden="1"/>
    <cellStyle name="Besuchter Hyperlink" xfId="51" builtinId="9" hidden="1"/>
    <cellStyle name="Besuchter Hyperlink" xfId="53" builtinId="9" hidden="1"/>
    <cellStyle name="Besuchter Hyperlink" xfId="55" builtinId="9" hidden="1"/>
    <cellStyle name="Besuchter Hyperlink" xfId="57" builtinId="9" hidden="1"/>
    <cellStyle name="Besuchter Hyperlink" xfId="59" builtinId="9" hidden="1"/>
    <cellStyle name="Besuchter Hyperlink" xfId="61" builtinId="9" hidden="1"/>
    <cellStyle name="Besuchter Hyperlink" xfId="63" builtinId="9" hidden="1"/>
    <cellStyle name="Besuchter Hyperlink" xfId="65" builtinId="9" hidden="1"/>
    <cellStyle name="Besuchter Hyperlink" xfId="67" builtinId="9" hidden="1"/>
    <cellStyle name="Besuchter Hyperlink" xfId="69" builtinId="9" hidden="1"/>
    <cellStyle name="Besuchter Hyperlink" xfId="71" builtinId="9" hidden="1"/>
    <cellStyle name="Besuchter Hyperlink" xfId="73" builtinId="9" hidden="1"/>
    <cellStyle name="Besuchter Hyperlink" xfId="75" builtinId="9" hidden="1"/>
    <cellStyle name="Besuchter Hyperlink" xfId="77" builtinId="9" hidden="1"/>
    <cellStyle name="Besuchter Hyperlink" xfId="181" builtinId="9" hidden="1"/>
    <cellStyle name="Besuchter Hyperlink" xfId="183" builtinId="9" hidden="1"/>
    <cellStyle name="Besuchter Hyperlink" xfId="185" builtinId="9" hidden="1"/>
    <cellStyle name="Besuchter Hyperlink" xfId="187" builtinId="9" hidden="1"/>
    <cellStyle name="Besuchter Hyperlink" xfId="189" builtinId="9" hidden="1"/>
    <cellStyle name="Besuchter Hyperlink" xfId="191" builtinId="9" hidden="1"/>
    <cellStyle name="Besuchter Hyperlink" xfId="193" builtinId="9" hidden="1"/>
    <cellStyle name="Besuchter Hyperlink" xfId="195" builtinId="9" hidden="1"/>
    <cellStyle name="Besuchter Hyperlink" xfId="197" builtinId="9" hidden="1"/>
    <cellStyle name="Besuchter Hyperlink" xfId="199" builtinId="9" hidden="1"/>
    <cellStyle name="Besuchter Hyperlink" xfId="201" builtinId="9" hidden="1"/>
    <cellStyle name="Besuchter Hyperlink" xfId="203" builtinId="9" hidden="1"/>
    <cellStyle name="Besuchter Hyperlink" xfId="205" builtinId="9" hidden="1"/>
    <cellStyle name="Besuchter Hyperlink" xfId="207" builtinId="9" hidden="1"/>
    <cellStyle name="Besuchter Hyperlink" xfId="209" builtinId="9" hidden="1"/>
    <cellStyle name="Besuchter Hyperlink" xfId="211" builtinId="9" hidden="1"/>
    <cellStyle name="Besuchter Hyperlink" xfId="213" builtinId="9" hidden="1"/>
    <cellStyle name="Besuchter Hyperlink" xfId="215" builtinId="9" hidden="1"/>
    <cellStyle name="Besuchter Hyperlink" xfId="217" builtinId="9" hidden="1"/>
    <cellStyle name="Besuchter Hyperlink" xfId="219" builtinId="9" hidden="1"/>
    <cellStyle name="Besuchter Hyperlink" xfId="221" builtinId="9" hidden="1"/>
    <cellStyle name="Besuchter Hyperlink" xfId="223" builtinId="9" hidden="1"/>
    <cellStyle name="Besuchter Hyperlink" xfId="225" builtinId="9" hidden="1"/>
    <cellStyle name="Besuchter Hyperlink" xfId="227" builtinId="9" hidden="1"/>
    <cellStyle name="Besuchter Hyperlink" xfId="229" builtinId="9" hidden="1"/>
    <cellStyle name="Besuchter Hyperlink" xfId="231" builtinId="9" hidden="1"/>
    <cellStyle name="Besuchter Hyperlink" xfId="233" builtinId="9" hidden="1"/>
    <cellStyle name="Besuchter Hyperlink" xfId="235" builtinId="9" hidden="1"/>
    <cellStyle name="Besuchter Hyperlink" xfId="237" builtinId="9" hidden="1"/>
    <cellStyle name="Besuchter Hyperlink" xfId="239" builtinId="9" hidden="1"/>
    <cellStyle name="Besuchter Hyperlink" xfId="241" builtinId="9" hidden="1"/>
    <cellStyle name="Besuchter Hyperlink" xfId="243" builtinId="9" hidden="1"/>
    <cellStyle name="Besuchter Hyperlink" xfId="336" builtinId="9" hidden="1"/>
    <cellStyle name="Besuchter Hyperlink" xfId="259" builtinId="9" hidden="1"/>
    <cellStyle name="Besuchter Hyperlink" xfId="255" builtinId="9" hidden="1"/>
    <cellStyle name="Besuchter Hyperlink" xfId="251" builtinId="9" hidden="1"/>
    <cellStyle name="Besuchter Hyperlink" xfId="331" builtinId="9" hidden="1"/>
    <cellStyle name="Besuchter Hyperlink" xfId="327" builtinId="9" hidden="1"/>
    <cellStyle name="Besuchter Hyperlink" xfId="323" builtinId="9" hidden="1"/>
    <cellStyle name="Besuchter Hyperlink" xfId="249" builtinId="9" hidden="1"/>
    <cellStyle name="Besuchter Hyperlink" xfId="317" builtinId="9" hidden="1"/>
    <cellStyle name="Besuchter Hyperlink" xfId="313" builtinId="9" hidden="1"/>
    <cellStyle name="Besuchter Hyperlink" xfId="309" builtinId="9" hidden="1"/>
    <cellStyle name="Besuchter Hyperlink" xfId="305" builtinId="9" hidden="1"/>
    <cellStyle name="Besuchter Hyperlink" xfId="301" builtinId="9" hidden="1"/>
    <cellStyle name="Besuchter Hyperlink" xfId="299" builtinId="9" hidden="1"/>
    <cellStyle name="Besuchter Hyperlink" xfId="295" builtinId="9" hidden="1"/>
    <cellStyle name="Besuchter Hyperlink" xfId="291" builtinId="9" hidden="1"/>
    <cellStyle name="Besuchter Hyperlink" xfId="287" builtinId="9" hidden="1"/>
    <cellStyle name="Besuchter Hyperlink" xfId="283" builtinId="9" hidden="1"/>
    <cellStyle name="Besuchter Hyperlink" xfId="245" builtinId="9" hidden="1"/>
    <cellStyle name="Besuchter Hyperlink" xfId="277" builtinId="9" hidden="1"/>
    <cellStyle name="Besuchter Hyperlink" xfId="273" builtinId="9" hidden="1"/>
    <cellStyle name="Besuchter Hyperlink" xfId="269" builtinId="9" hidden="1"/>
    <cellStyle name="Besuchter Hyperlink" xfId="265" builtinId="9" hidden="1"/>
    <cellStyle name="Besuchter Hyperlink" xfId="261" builtinId="9" hidden="1"/>
    <cellStyle name="Besuchter Hyperlink" xfId="173" builtinId="9" hidden="1"/>
    <cellStyle name="Besuchter Hyperlink" xfId="258" builtinId="9" hidden="1"/>
    <cellStyle name="Besuchter Hyperlink" xfId="254" builtinId="9" hidden="1"/>
    <cellStyle name="Besuchter Hyperlink" xfId="334" builtinId="9" hidden="1"/>
    <cellStyle name="Besuchter Hyperlink" xfId="330" builtinId="9" hidden="1"/>
    <cellStyle name="Besuchter Hyperlink" xfId="326" builtinId="9" hidden="1"/>
    <cellStyle name="Besuchter Hyperlink" xfId="322" builtinId="9" hidden="1"/>
    <cellStyle name="Besuchter Hyperlink" xfId="320" builtinId="9" hidden="1"/>
    <cellStyle name="Besuchter Hyperlink" xfId="400" builtinId="9" hidden="1"/>
    <cellStyle name="Besuchter Hyperlink" xfId="290" builtinId="9" hidden="1"/>
    <cellStyle name="Besuchter Hyperlink" xfId="298" builtinId="9" hidden="1"/>
    <cellStyle name="Besuchter Hyperlink" xfId="304" builtinId="9" hidden="1"/>
    <cellStyle name="Besuchter Hyperlink" xfId="395" builtinId="9" hidden="1"/>
    <cellStyle name="Besuchter Hyperlink" xfId="391" builtinId="9" hidden="1"/>
    <cellStyle name="Besuchter Hyperlink" xfId="387" builtinId="9" hidden="1"/>
    <cellStyle name="Besuchter Hyperlink" xfId="308" builtinId="9" hidden="1"/>
    <cellStyle name="Besuchter Hyperlink" xfId="381" builtinId="9" hidden="1"/>
    <cellStyle name="Besuchter Hyperlink" xfId="377" builtinId="9" hidden="1"/>
    <cellStyle name="Besuchter Hyperlink" xfId="373" builtinId="9" hidden="1"/>
    <cellStyle name="Besuchter Hyperlink" xfId="369" builtinId="9" hidden="1"/>
    <cellStyle name="Besuchter Hyperlink" xfId="365" builtinId="9" hidden="1"/>
    <cellStyle name="Besuchter Hyperlink" xfId="363" builtinId="9" hidden="1"/>
    <cellStyle name="Besuchter Hyperlink" xfId="359" builtinId="9" hidden="1"/>
    <cellStyle name="Besuchter Hyperlink" xfId="355" builtinId="9" hidden="1"/>
    <cellStyle name="Besuchter Hyperlink" xfId="351" builtinId="9" hidden="1"/>
    <cellStyle name="Besuchter Hyperlink" xfId="347" builtinId="9" hidden="1"/>
    <cellStyle name="Besuchter Hyperlink" xfId="316" builtinId="9" hidden="1"/>
    <cellStyle name="Besuchter Hyperlink" xfId="341" builtinId="9" hidden="1"/>
    <cellStyle name="Besuchter Hyperlink" xfId="264" builtinId="9" hidden="1"/>
    <cellStyle name="Besuchter Hyperlink" xfId="272" builtinId="9" hidden="1"/>
    <cellStyle name="Besuchter Hyperlink" xfId="280" builtinId="9" hidden="1"/>
    <cellStyle name="Besuchter Hyperlink" xfId="286" builtinId="9" hidden="1"/>
    <cellStyle name="Besuchter Hyperlink" xfId="335" builtinId="9" hidden="1"/>
    <cellStyle name="Besuchter Hyperlink" xfId="292" builtinId="9" hidden="1"/>
    <cellStyle name="Besuchter Hyperlink" xfId="300" builtinId="9" hidden="1"/>
    <cellStyle name="Besuchter Hyperlink" xfId="398" builtinId="9" hidden="1"/>
    <cellStyle name="Besuchter Hyperlink" xfId="394" builtinId="9" hidden="1"/>
    <cellStyle name="Besuchter Hyperlink" xfId="390" builtinId="9" hidden="1"/>
    <cellStyle name="Besuchter Hyperlink" xfId="386" builtinId="9" hidden="1"/>
    <cellStyle name="Besuchter Hyperlink" xfId="384" builtinId="9" hidden="1"/>
    <cellStyle name="Besuchter Hyperlink" xfId="464" builtinId="9" hidden="1"/>
    <cellStyle name="Besuchter Hyperlink" xfId="354" builtinId="9" hidden="1"/>
    <cellStyle name="Besuchter Hyperlink" xfId="362" builtinId="9" hidden="1"/>
    <cellStyle name="Besuchter Hyperlink" xfId="368" builtinId="9" hidden="1"/>
    <cellStyle name="Besuchter Hyperlink" xfId="459" builtinId="9" hidden="1"/>
    <cellStyle name="Besuchter Hyperlink" xfId="455" builtinId="9" hidden="1"/>
    <cellStyle name="Besuchter Hyperlink" xfId="451" builtinId="9" hidden="1"/>
    <cellStyle name="Besuchter Hyperlink" xfId="372" builtinId="9" hidden="1"/>
    <cellStyle name="Besuchter Hyperlink" xfId="445" builtinId="9" hidden="1"/>
    <cellStyle name="Besuchter Hyperlink" xfId="441" builtinId="9" hidden="1"/>
    <cellStyle name="Besuchter Hyperlink" xfId="437" builtinId="9" hidden="1"/>
    <cellStyle name="Besuchter Hyperlink" xfId="433" builtinId="9" hidden="1"/>
    <cellStyle name="Besuchter Hyperlink" xfId="429" builtinId="9" hidden="1"/>
    <cellStyle name="Besuchter Hyperlink" xfId="427" builtinId="9" hidden="1"/>
    <cellStyle name="Besuchter Hyperlink" xfId="423" builtinId="9" hidden="1"/>
    <cellStyle name="Besuchter Hyperlink" xfId="419" builtinId="9" hidden="1"/>
    <cellStyle name="Besuchter Hyperlink" xfId="415" builtinId="9" hidden="1"/>
    <cellStyle name="Besuchter Hyperlink" xfId="411" builtinId="9" hidden="1"/>
    <cellStyle name="Besuchter Hyperlink" xfId="380" builtinId="9" hidden="1"/>
    <cellStyle name="Besuchter Hyperlink" xfId="405" builtinId="9" hidden="1"/>
    <cellStyle name="Besuchter Hyperlink" xfId="246" builtinId="9" hidden="1"/>
    <cellStyle name="Besuchter Hyperlink" xfId="266" builtinId="9" hidden="1"/>
    <cellStyle name="Besuchter Hyperlink" xfId="344" builtinId="9" hidden="1"/>
    <cellStyle name="Besuchter Hyperlink" xfId="350" builtinId="9" hidden="1"/>
    <cellStyle name="Besuchter Hyperlink" xfId="399" builtinId="9" hidden="1"/>
    <cellStyle name="Besuchter Hyperlink" xfId="356" builtinId="9" hidden="1"/>
    <cellStyle name="Besuchter Hyperlink" xfId="364" builtinId="9" hidden="1"/>
    <cellStyle name="Besuchter Hyperlink" xfId="462" builtinId="9" hidden="1"/>
    <cellStyle name="Besuchter Hyperlink" xfId="458" builtinId="9" hidden="1"/>
    <cellStyle name="Besuchter Hyperlink" xfId="454" builtinId="9" hidden="1"/>
    <cellStyle name="Besuchter Hyperlink" xfId="450" builtinId="9" hidden="1"/>
    <cellStyle name="Besuchter Hyperlink" xfId="448" builtinId="9" hidden="1"/>
    <cellStyle name="Besuchter Hyperlink" xfId="528" builtinId="9" hidden="1"/>
    <cellStyle name="Besuchter Hyperlink" xfId="418" builtinId="9" hidden="1"/>
    <cellStyle name="Besuchter Hyperlink" xfId="426" builtinId="9" hidden="1"/>
    <cellStyle name="Besuchter Hyperlink" xfId="432" builtinId="9" hidden="1"/>
    <cellStyle name="Besuchter Hyperlink" xfId="523" builtinId="9" hidden="1"/>
    <cellStyle name="Besuchter Hyperlink" xfId="519" builtinId="9" hidden="1"/>
    <cellStyle name="Besuchter Hyperlink" xfId="515" builtinId="9" hidden="1"/>
    <cellStyle name="Besuchter Hyperlink" xfId="436" builtinId="9" hidden="1"/>
    <cellStyle name="Besuchter Hyperlink" xfId="509" builtinId="9" hidden="1"/>
    <cellStyle name="Besuchter Hyperlink" xfId="505" builtinId="9" hidden="1"/>
    <cellStyle name="Besuchter Hyperlink" xfId="501" builtinId="9" hidden="1"/>
    <cellStyle name="Besuchter Hyperlink" xfId="497" builtinId="9" hidden="1"/>
    <cellStyle name="Besuchter Hyperlink" xfId="493" builtinId="9" hidden="1"/>
    <cellStyle name="Besuchter Hyperlink" xfId="491" builtinId="9" hidden="1"/>
    <cellStyle name="Besuchter Hyperlink" xfId="487" builtinId="9" hidden="1"/>
    <cellStyle name="Besuchter Hyperlink" xfId="483" builtinId="9" hidden="1"/>
    <cellStyle name="Besuchter Hyperlink" xfId="479" builtinId="9" hidden="1"/>
    <cellStyle name="Besuchter Hyperlink" xfId="475" builtinId="9" hidden="1"/>
    <cellStyle name="Besuchter Hyperlink" xfId="444" builtinId="9" hidden="1"/>
    <cellStyle name="Besuchter Hyperlink" xfId="469" builtinId="9" hidden="1"/>
    <cellStyle name="Besuchter Hyperlink" xfId="314" builtinId="9" hidden="1"/>
    <cellStyle name="Besuchter Hyperlink" xfId="278" builtinId="9" hidden="1"/>
    <cellStyle name="Besuchter Hyperlink" xfId="408" builtinId="9" hidden="1"/>
    <cellStyle name="Besuchter Hyperlink" xfId="414" builtinId="9" hidden="1"/>
    <cellStyle name="Besuchter Hyperlink" xfId="463" builtinId="9" hidden="1"/>
    <cellStyle name="Besuchter Hyperlink" xfId="420" builtinId="9" hidden="1"/>
    <cellStyle name="Besuchter Hyperlink" xfId="428" builtinId="9" hidden="1"/>
    <cellStyle name="Besuchter Hyperlink" xfId="526" builtinId="9" hidden="1"/>
    <cellStyle name="Besuchter Hyperlink" xfId="522" builtinId="9" hidden="1"/>
    <cellStyle name="Besuchter Hyperlink" xfId="518" builtinId="9" hidden="1"/>
    <cellStyle name="Besuchter Hyperlink" xfId="514" builtinId="9" hidden="1"/>
    <cellStyle name="Besuchter Hyperlink" xfId="512" builtinId="9" hidden="1"/>
    <cellStyle name="Besuchter Hyperlink" xfId="592" builtinId="9" hidden="1"/>
    <cellStyle name="Besuchter Hyperlink" xfId="482" builtinId="9" hidden="1"/>
    <cellStyle name="Besuchter Hyperlink" xfId="490" builtinId="9" hidden="1"/>
    <cellStyle name="Besuchter Hyperlink" xfId="496" builtinId="9" hidden="1"/>
    <cellStyle name="Besuchter Hyperlink" xfId="587" builtinId="9" hidden="1"/>
    <cellStyle name="Besuchter Hyperlink" xfId="583" builtinId="9" hidden="1"/>
    <cellStyle name="Besuchter Hyperlink" xfId="579" builtinId="9" hidden="1"/>
    <cellStyle name="Besuchter Hyperlink" xfId="500" builtinId="9" hidden="1"/>
    <cellStyle name="Besuchter Hyperlink" xfId="573" builtinId="9" hidden="1"/>
    <cellStyle name="Besuchter Hyperlink" xfId="569" builtinId="9" hidden="1"/>
    <cellStyle name="Besuchter Hyperlink" xfId="565" builtinId="9" hidden="1"/>
    <cellStyle name="Besuchter Hyperlink" xfId="561" builtinId="9" hidden="1"/>
    <cellStyle name="Besuchter Hyperlink" xfId="557" builtinId="9" hidden="1"/>
    <cellStyle name="Besuchter Hyperlink" xfId="555" builtinId="9" hidden="1"/>
    <cellStyle name="Besuchter Hyperlink" xfId="551" builtinId="9" hidden="1"/>
    <cellStyle name="Besuchter Hyperlink" xfId="547" builtinId="9" hidden="1"/>
    <cellStyle name="Besuchter Hyperlink" xfId="543" builtinId="9" hidden="1"/>
    <cellStyle name="Besuchter Hyperlink" xfId="539" builtinId="9" hidden="1"/>
    <cellStyle name="Besuchter Hyperlink" xfId="508" builtinId="9" hidden="1"/>
    <cellStyle name="Besuchter Hyperlink" xfId="533" builtinId="9" hidden="1"/>
    <cellStyle name="Besuchter Hyperlink" xfId="378" builtinId="9" hidden="1"/>
    <cellStyle name="Besuchter Hyperlink" xfId="342" builtinId="9" hidden="1"/>
    <cellStyle name="Besuchter Hyperlink" xfId="472" builtinId="9" hidden="1"/>
    <cellStyle name="Besuchter Hyperlink" xfId="478" builtinId="9" hidden="1"/>
    <cellStyle name="Besuchter Hyperlink" xfId="527" builtinId="9" hidden="1"/>
    <cellStyle name="Besuchter Hyperlink" xfId="484" builtinId="9" hidden="1"/>
    <cellStyle name="Besuchter Hyperlink" xfId="492" builtinId="9" hidden="1"/>
    <cellStyle name="Besuchter Hyperlink" xfId="590" builtinId="9" hidden="1"/>
    <cellStyle name="Besuchter Hyperlink" xfId="586" builtinId="9" hidden="1"/>
    <cellStyle name="Besuchter Hyperlink" xfId="582" builtinId="9" hidden="1"/>
    <cellStyle name="Besuchter Hyperlink" xfId="578" builtinId="9" hidden="1"/>
    <cellStyle name="Besuchter Hyperlink" xfId="576" builtinId="9" hidden="1"/>
    <cellStyle name="Besuchter Hyperlink" xfId="655" builtinId="9" hidden="1"/>
    <cellStyle name="Besuchter Hyperlink" xfId="546" builtinId="9" hidden="1"/>
    <cellStyle name="Besuchter Hyperlink" xfId="554" builtinId="9" hidden="1"/>
    <cellStyle name="Besuchter Hyperlink" xfId="560" builtinId="9" hidden="1"/>
    <cellStyle name="Besuchter Hyperlink" xfId="650" builtinId="9" hidden="1"/>
    <cellStyle name="Besuchter Hyperlink" xfId="646" builtinId="9" hidden="1"/>
    <cellStyle name="Besuchter Hyperlink" xfId="642" builtinId="9" hidden="1"/>
    <cellStyle name="Besuchter Hyperlink" xfId="564" builtinId="9" hidden="1"/>
    <cellStyle name="Besuchter Hyperlink" xfId="636" builtinId="9" hidden="1"/>
    <cellStyle name="Besuchter Hyperlink" xfId="632" builtinId="9" hidden="1"/>
    <cellStyle name="Besuchter Hyperlink" xfId="628" builtinId="9" hidden="1"/>
    <cellStyle name="Besuchter Hyperlink" xfId="624" builtinId="9" hidden="1"/>
    <cellStyle name="Besuchter Hyperlink" xfId="620" builtinId="9" hidden="1"/>
    <cellStyle name="Besuchter Hyperlink" xfId="618" builtinId="9" hidden="1"/>
    <cellStyle name="Besuchter Hyperlink" xfId="614" builtinId="9" hidden="1"/>
    <cellStyle name="Besuchter Hyperlink" xfId="610" builtinId="9" hidden="1"/>
    <cellStyle name="Besuchter Hyperlink" xfId="606" builtinId="9" hidden="1"/>
    <cellStyle name="Besuchter Hyperlink" xfId="603" builtinId="9" hidden="1"/>
    <cellStyle name="Besuchter Hyperlink" xfId="572" builtinId="9" hidden="1"/>
    <cellStyle name="Besuchter Hyperlink" xfId="597" builtinId="9" hidden="1"/>
    <cellStyle name="Besuchter Hyperlink" xfId="442" builtinId="9" hidden="1"/>
    <cellStyle name="Besuchter Hyperlink" xfId="406" builtinId="9" hidden="1"/>
    <cellStyle name="Besuchter Hyperlink" xfId="536" builtinId="9" hidden="1"/>
    <cellStyle name="Besuchter Hyperlink" xfId="542" builtinId="9" hidden="1"/>
    <cellStyle name="Besuchter Hyperlink" xfId="591" builtinId="9" hidden="1"/>
    <cellStyle name="Besuchter Hyperlink" xfId="548" builtinId="9" hidden="1"/>
    <cellStyle name="Besuchter Hyperlink" xfId="556" builtinId="9" hidden="1"/>
    <cellStyle name="Besuchter Hyperlink" xfId="653" builtinId="9" hidden="1"/>
    <cellStyle name="Besuchter Hyperlink" xfId="649" builtinId="9" hidden="1"/>
    <cellStyle name="Besuchter Hyperlink" xfId="645" builtinId="9" hidden="1"/>
    <cellStyle name="Besuchter Hyperlink" xfId="641" builtinId="9" hidden="1"/>
    <cellStyle name="Besuchter Hyperlink" xfId="639" builtinId="9" hidden="1"/>
    <cellStyle name="Besuchter Hyperlink" xfId="719" builtinId="9" hidden="1"/>
    <cellStyle name="Besuchter Hyperlink" xfId="609" builtinId="9" hidden="1"/>
    <cellStyle name="Besuchter Hyperlink" xfId="617" builtinId="9" hidden="1"/>
    <cellStyle name="Besuchter Hyperlink" xfId="623" builtinId="9" hidden="1"/>
    <cellStyle name="Besuchter Hyperlink" xfId="714" builtinId="9" hidden="1"/>
    <cellStyle name="Besuchter Hyperlink" xfId="710" builtinId="9" hidden="1"/>
    <cellStyle name="Besuchter Hyperlink" xfId="706" builtinId="9" hidden="1"/>
    <cellStyle name="Besuchter Hyperlink" xfId="627" builtinId="9" hidden="1"/>
    <cellStyle name="Besuchter Hyperlink" xfId="700" builtinId="9" hidden="1"/>
    <cellStyle name="Besuchter Hyperlink" xfId="696" builtinId="9" hidden="1"/>
    <cellStyle name="Besuchter Hyperlink" xfId="692" builtinId="9" hidden="1"/>
    <cellStyle name="Besuchter Hyperlink" xfId="688" builtinId="9" hidden="1"/>
    <cellStyle name="Besuchter Hyperlink" xfId="684" builtinId="9" hidden="1"/>
    <cellStyle name="Besuchter Hyperlink" xfId="682" builtinId="9" hidden="1"/>
    <cellStyle name="Besuchter Hyperlink" xfId="678" builtinId="9" hidden="1"/>
    <cellStyle name="Besuchter Hyperlink" xfId="674" builtinId="9" hidden="1"/>
    <cellStyle name="Besuchter Hyperlink" xfId="670" builtinId="9" hidden="1"/>
    <cellStyle name="Besuchter Hyperlink" xfId="666" builtinId="9" hidden="1"/>
    <cellStyle name="Besuchter Hyperlink" xfId="635" builtinId="9" hidden="1"/>
    <cellStyle name="Besuchter Hyperlink" xfId="660" builtinId="9" hidden="1"/>
    <cellStyle name="Besuchter Hyperlink" xfId="506" builtinId="9" hidden="1"/>
    <cellStyle name="Besuchter Hyperlink" xfId="470" builtinId="9" hidden="1"/>
    <cellStyle name="Besuchter Hyperlink" xfId="600" builtinId="9" hidden="1"/>
    <cellStyle name="Besuchter Hyperlink" xfId="605" builtinId="9" hidden="1"/>
    <cellStyle name="Besuchter Hyperlink" xfId="654" builtinId="9" hidden="1"/>
    <cellStyle name="Besuchter Hyperlink" xfId="611" builtinId="9" hidden="1"/>
    <cellStyle name="Besuchter Hyperlink" xfId="619" builtinId="9" hidden="1"/>
    <cellStyle name="Besuchter Hyperlink" xfId="717" builtinId="9" hidden="1"/>
    <cellStyle name="Besuchter Hyperlink" xfId="713" builtinId="9" hidden="1"/>
    <cellStyle name="Besuchter Hyperlink" xfId="709" builtinId="9" hidden="1"/>
    <cellStyle name="Besuchter Hyperlink" xfId="705" builtinId="9" hidden="1"/>
    <cellStyle name="Besuchter Hyperlink" xfId="703" builtinId="9" hidden="1"/>
    <cellStyle name="Besuchter Hyperlink" xfId="783" builtinId="9" hidden="1"/>
    <cellStyle name="Besuchter Hyperlink" xfId="673" builtinId="9" hidden="1"/>
    <cellStyle name="Besuchter Hyperlink" xfId="681" builtinId="9" hidden="1"/>
    <cellStyle name="Besuchter Hyperlink" xfId="687" builtinId="9" hidden="1"/>
    <cellStyle name="Besuchter Hyperlink" xfId="778" builtinId="9" hidden="1"/>
    <cellStyle name="Besuchter Hyperlink" xfId="774" builtinId="9" hidden="1"/>
    <cellStyle name="Besuchter Hyperlink" xfId="770" builtinId="9" hidden="1"/>
    <cellStyle name="Besuchter Hyperlink" xfId="691" builtinId="9" hidden="1"/>
    <cellStyle name="Besuchter Hyperlink" xfId="764" builtinId="9" hidden="1"/>
    <cellStyle name="Besuchter Hyperlink" xfId="760" builtinId="9" hidden="1"/>
    <cellStyle name="Besuchter Hyperlink" xfId="756" builtinId="9" hidden="1"/>
    <cellStyle name="Besuchter Hyperlink" xfId="752" builtinId="9" hidden="1"/>
    <cellStyle name="Besuchter Hyperlink" xfId="748" builtinId="9" hidden="1"/>
    <cellStyle name="Besuchter Hyperlink" xfId="746" builtinId="9" hidden="1"/>
    <cellStyle name="Besuchter Hyperlink" xfId="742" builtinId="9" hidden="1"/>
    <cellStyle name="Besuchter Hyperlink" xfId="738" builtinId="9" hidden="1"/>
    <cellStyle name="Besuchter Hyperlink" xfId="734" builtinId="9" hidden="1"/>
    <cellStyle name="Besuchter Hyperlink" xfId="730" builtinId="9" hidden="1"/>
    <cellStyle name="Besuchter Hyperlink" xfId="699" builtinId="9" hidden="1"/>
    <cellStyle name="Besuchter Hyperlink" xfId="724" builtinId="9" hidden="1"/>
    <cellStyle name="Besuchter Hyperlink" xfId="570" builtinId="9" hidden="1"/>
    <cellStyle name="Besuchter Hyperlink" xfId="534" builtinId="9" hidden="1"/>
    <cellStyle name="Besuchter Hyperlink" xfId="663" builtinId="9" hidden="1"/>
    <cellStyle name="Besuchter Hyperlink" xfId="669" builtinId="9" hidden="1"/>
    <cellStyle name="Besuchter Hyperlink" xfId="718" builtinId="9" hidden="1"/>
    <cellStyle name="Besuchter Hyperlink" xfId="675" builtinId="9" hidden="1"/>
    <cellStyle name="Besuchter Hyperlink" xfId="683" builtinId="9" hidden="1"/>
    <cellStyle name="Besuchter Hyperlink" xfId="781" builtinId="9" hidden="1"/>
    <cellStyle name="Besuchter Hyperlink" xfId="777" builtinId="9" hidden="1"/>
    <cellStyle name="Besuchter Hyperlink" xfId="773" builtinId="9" hidden="1"/>
    <cellStyle name="Besuchter Hyperlink" xfId="769" builtinId="9" hidden="1"/>
    <cellStyle name="Besuchter Hyperlink" xfId="767" builtinId="9" hidden="1"/>
    <cellStyle name="Besuchter Hyperlink" xfId="847" builtinId="9" hidden="1"/>
    <cellStyle name="Besuchter Hyperlink" xfId="741" builtinId="9" hidden="1"/>
    <cellStyle name="Besuchter Hyperlink" xfId="693" builtinId="9" hidden="1"/>
    <cellStyle name="Besuchter Hyperlink" xfId="843" builtinId="9" hidden="1"/>
    <cellStyle name="Besuchter Hyperlink" xfId="839" builtinId="9" hidden="1"/>
    <cellStyle name="Besuchter Hyperlink" xfId="835" builtinId="9" hidden="1"/>
    <cellStyle name="Besuchter Hyperlink" xfId="831" builtinId="9" hidden="1"/>
    <cellStyle name="Besuchter Hyperlink" xfId="829" builtinId="9" hidden="1"/>
    <cellStyle name="Besuchter Hyperlink" xfId="825" builtinId="9" hidden="1"/>
    <cellStyle name="Besuchter Hyperlink" xfId="821" builtinId="9" hidden="1"/>
    <cellStyle name="Besuchter Hyperlink" xfId="817" builtinId="9" hidden="1"/>
    <cellStyle name="Besuchter Hyperlink" xfId="813" builtinId="9" hidden="1"/>
    <cellStyle name="Besuchter Hyperlink" xfId="759" builtinId="9" hidden="1"/>
    <cellStyle name="Besuchter Hyperlink" xfId="807" builtinId="9" hidden="1"/>
    <cellStyle name="Besuchter Hyperlink" xfId="803" builtinId="9" hidden="1"/>
    <cellStyle name="Besuchter Hyperlink" xfId="799" builtinId="9" hidden="1"/>
    <cellStyle name="Besuchter Hyperlink" xfId="795" builtinId="9" hidden="1"/>
    <cellStyle name="Besuchter Hyperlink" xfId="791" builtinId="9" hidden="1"/>
    <cellStyle name="Besuchter Hyperlink" xfId="789" builtinId="9" hidden="1"/>
    <cellStyle name="Besuchter Hyperlink" xfId="785" builtinId="9" hidden="1"/>
    <cellStyle name="Besuchter Hyperlink" xfId="540" builtinId="9" hidden="1"/>
    <cellStyle name="Besuchter Hyperlink" xfId="723" builtinId="9" hidden="1"/>
    <cellStyle name="Besuchter Hyperlink" xfId="729" builtinId="9" hidden="1"/>
    <cellStyle name="Besuchter Hyperlink" xfId="701" builtinId="9" hidden="1"/>
    <cellStyle name="Besuchter Hyperlink" xfId="735" builtinId="9" hidden="1"/>
    <cellStyle name="Besuchter Hyperlink" xfId="743" builtinId="9" hidden="1"/>
    <cellStyle name="Besuchter Hyperlink" xfId="749" builtinId="9" hidden="1"/>
    <cellStyle name="Besuchter Hyperlink" xfId="842" builtinId="9" hidden="1"/>
    <cellStyle name="Besuchter Hyperlink" xfId="838" builtinId="9" hidden="1"/>
    <cellStyle name="Besuchter Hyperlink" xfId="834" builtinId="9" hidden="1"/>
    <cellStyle name="Besuchter Hyperlink" xfId="753" builtinId="9" hidden="1"/>
    <cellStyle name="Besuchter Hyperlink" xfId="828" builtinId="9" hidden="1"/>
    <cellStyle name="Besuchter Hyperlink" xfId="910" builtinId="9" hidden="1"/>
    <cellStyle name="Besuchter Hyperlink" xfId="798" builtinId="9" hidden="1"/>
    <cellStyle name="Besuchter Hyperlink" xfId="806" builtinId="9" hidden="1"/>
    <cellStyle name="Besuchter Hyperlink" xfId="812" builtinId="9" hidden="1"/>
    <cellStyle name="Besuchter Hyperlink" xfId="905" builtinId="9" hidden="1"/>
    <cellStyle name="Besuchter Hyperlink" xfId="901" builtinId="9" hidden="1"/>
    <cellStyle name="Besuchter Hyperlink" xfId="897" builtinId="9" hidden="1"/>
    <cellStyle name="Besuchter Hyperlink" xfId="816" builtinId="9" hidden="1"/>
    <cellStyle name="Besuchter Hyperlink" xfId="891" builtinId="9" hidden="1"/>
    <cellStyle name="Besuchter Hyperlink" xfId="887" builtinId="9" hidden="1"/>
    <cellStyle name="Besuchter Hyperlink" xfId="883" builtinId="9" hidden="1"/>
    <cellStyle name="Besuchter Hyperlink" xfId="879" builtinId="9" hidden="1"/>
    <cellStyle name="Besuchter Hyperlink" xfId="875" builtinId="9" hidden="1"/>
    <cellStyle name="Besuchter Hyperlink" xfId="873" builtinId="9" hidden="1"/>
    <cellStyle name="Besuchter Hyperlink" xfId="869" builtinId="9" hidden="1"/>
    <cellStyle name="Besuchter Hyperlink" xfId="865" builtinId="9" hidden="1"/>
    <cellStyle name="Besuchter Hyperlink" xfId="861" builtinId="9" hidden="1"/>
    <cellStyle name="Besuchter Hyperlink" xfId="857" builtinId="9" hidden="1"/>
    <cellStyle name="Besuchter Hyperlink" xfId="824" builtinId="9" hidden="1"/>
    <cellStyle name="Besuchter Hyperlink" xfId="851" builtinId="9" hidden="1"/>
    <cellStyle name="Besuchter Hyperlink" xfId="731" builtinId="9" hidden="1"/>
    <cellStyle name="Besuchter Hyperlink" xfId="270" builtinId="9" hidden="1"/>
    <cellStyle name="Besuchter Hyperlink" xfId="788" builtinId="9" hidden="1"/>
    <cellStyle name="Besuchter Hyperlink" xfId="794" builtinId="9" hidden="1"/>
    <cellStyle name="Besuchter Hyperlink" xfId="765" builtinId="9" hidden="1"/>
    <cellStyle name="Besuchter Hyperlink" xfId="800" builtinId="9" hidden="1"/>
    <cellStyle name="Besuchter Hyperlink" xfId="808" builtinId="9" hidden="1"/>
    <cellStyle name="Besuchter Hyperlink" xfId="908" builtinId="9" hidden="1"/>
    <cellStyle name="Besuchter Hyperlink" xfId="904" builtinId="9" hidden="1"/>
    <cellStyle name="Besuchter Hyperlink" xfId="900" builtinId="9" hidden="1"/>
    <cellStyle name="Besuchter Hyperlink" xfId="896" builtinId="9" hidden="1"/>
    <cellStyle name="Besuchter Hyperlink" xfId="894" builtinId="9" hidden="1"/>
    <cellStyle name="Besuchter Hyperlink" xfId="974" builtinId="9" hidden="1"/>
    <cellStyle name="Besuchter Hyperlink" xfId="864" builtinId="9" hidden="1"/>
    <cellStyle name="Besuchter Hyperlink" xfId="872" builtinId="9" hidden="1"/>
    <cellStyle name="Besuchter Hyperlink" xfId="878" builtinId="9" hidden="1"/>
    <cellStyle name="Besuchter Hyperlink" xfId="969" builtinId="9" hidden="1"/>
    <cellStyle name="Besuchter Hyperlink" xfId="965" builtinId="9" hidden="1"/>
    <cellStyle name="Besuchter Hyperlink" xfId="961" builtinId="9" hidden="1"/>
    <cellStyle name="Besuchter Hyperlink" xfId="882" builtinId="9" hidden="1"/>
    <cellStyle name="Besuchter Hyperlink" xfId="955" builtinId="9" hidden="1"/>
    <cellStyle name="Besuchter Hyperlink" xfId="951" builtinId="9" hidden="1"/>
    <cellStyle name="Besuchter Hyperlink" xfId="947" builtinId="9" hidden="1"/>
    <cellStyle name="Besuchter Hyperlink" xfId="943" builtinId="9" hidden="1"/>
    <cellStyle name="Besuchter Hyperlink" xfId="939" builtinId="9" hidden="1"/>
    <cellStyle name="Besuchter Hyperlink" xfId="937" builtinId="9" hidden="1"/>
    <cellStyle name="Besuchter Hyperlink" xfId="933" builtinId="9" hidden="1"/>
    <cellStyle name="Besuchter Hyperlink" xfId="929" builtinId="9" hidden="1"/>
    <cellStyle name="Besuchter Hyperlink" xfId="925" builtinId="9" hidden="1"/>
    <cellStyle name="Besuchter Hyperlink" xfId="921" builtinId="9" hidden="1"/>
    <cellStyle name="Besuchter Hyperlink" xfId="890" builtinId="9" hidden="1"/>
    <cellStyle name="Besuchter Hyperlink" xfId="915" builtinId="9" hidden="1"/>
    <cellStyle name="Besuchter Hyperlink" xfId="790" builtinId="9" hidden="1"/>
    <cellStyle name="Besuchter Hyperlink" xfId="697" builtinId="9" hidden="1"/>
    <cellStyle name="Besuchter Hyperlink" xfId="854" builtinId="9" hidden="1"/>
    <cellStyle name="Besuchter Hyperlink" xfId="860" builtinId="9" hidden="1"/>
    <cellStyle name="Besuchter Hyperlink" xfId="909" builtinId="9" hidden="1"/>
    <cellStyle name="Besuchter Hyperlink" xfId="866" builtinId="9" hidden="1"/>
    <cellStyle name="Besuchter Hyperlink" xfId="874" builtinId="9" hidden="1"/>
    <cellStyle name="Besuchter Hyperlink" xfId="972" builtinId="9" hidden="1"/>
    <cellStyle name="Besuchter Hyperlink" xfId="968" builtinId="9" hidden="1"/>
    <cellStyle name="Besuchter Hyperlink" xfId="964" builtinId="9" hidden="1"/>
    <cellStyle name="Besuchter Hyperlink" xfId="960" builtinId="9" hidden="1"/>
    <cellStyle name="Besuchter Hyperlink" xfId="958" builtinId="9" hidden="1"/>
    <cellStyle name="Besuchter Hyperlink" xfId="1036" builtinId="9" hidden="1"/>
    <cellStyle name="Besuchter Hyperlink" xfId="928" builtinId="9" hidden="1"/>
    <cellStyle name="Besuchter Hyperlink" xfId="936" builtinId="9" hidden="1"/>
    <cellStyle name="Besuchter Hyperlink" xfId="942" builtinId="9" hidden="1"/>
    <cellStyle name="Besuchter Hyperlink" xfId="1031" builtinId="9" hidden="1"/>
    <cellStyle name="Besuchter Hyperlink" xfId="1027" builtinId="9" hidden="1"/>
    <cellStyle name="Besuchter Hyperlink" xfId="1023" builtinId="9" hidden="1"/>
    <cellStyle name="Besuchter Hyperlink" xfId="946" builtinId="9" hidden="1"/>
    <cellStyle name="Besuchter Hyperlink" xfId="1017" builtinId="9" hidden="1"/>
    <cellStyle name="Besuchter Hyperlink" xfId="1013" builtinId="9" hidden="1"/>
    <cellStyle name="Besuchter Hyperlink" xfId="1009" builtinId="9" hidden="1"/>
    <cellStyle name="Besuchter Hyperlink" xfId="1005" builtinId="9" hidden="1"/>
    <cellStyle name="Besuchter Hyperlink" xfId="1001" builtinId="9" hidden="1"/>
    <cellStyle name="Besuchter Hyperlink" xfId="999" builtinId="9" hidden="1"/>
    <cellStyle name="Besuchter Hyperlink" xfId="995" builtinId="9" hidden="1"/>
    <cellStyle name="Besuchter Hyperlink" xfId="991" builtinId="9" hidden="1"/>
    <cellStyle name="Besuchter Hyperlink" xfId="987" builtinId="9" hidden="1"/>
    <cellStyle name="Besuchter Hyperlink" xfId="984" builtinId="9" hidden="1"/>
    <cellStyle name="Besuchter Hyperlink" xfId="954" builtinId="9" hidden="1"/>
    <cellStyle name="Besuchter Hyperlink" xfId="978" builtinId="9" hidden="1"/>
    <cellStyle name="Besuchter Hyperlink" xfId="822" builtinId="9" hidden="1"/>
    <cellStyle name="Besuchter Hyperlink" xfId="786" builtinId="9" hidden="1"/>
    <cellStyle name="Besuchter Hyperlink" xfId="918" builtinId="9" hidden="1"/>
    <cellStyle name="Besuchter Hyperlink" xfId="924" builtinId="9" hidden="1"/>
    <cellStyle name="Besuchter Hyperlink" xfId="973" builtinId="9" hidden="1"/>
    <cellStyle name="Besuchter Hyperlink" xfId="930" builtinId="9" hidden="1"/>
    <cellStyle name="Besuchter Hyperlink" xfId="938" builtinId="9" hidden="1"/>
    <cellStyle name="Besuchter Hyperlink" xfId="1034" builtinId="9" hidden="1"/>
    <cellStyle name="Besuchter Hyperlink" xfId="1030" builtinId="9" hidden="1"/>
    <cellStyle name="Besuchter Hyperlink" xfId="1026" builtinId="9" hidden="1"/>
    <cellStyle name="Besuchter Hyperlink" xfId="1022" builtinId="9" hidden="1"/>
    <cellStyle name="Besuchter Hyperlink" xfId="1020" builtinId="9" hidden="1"/>
    <cellStyle name="Besuchter Hyperlink" xfId="1096" builtinId="9" hidden="1"/>
    <cellStyle name="Besuchter Hyperlink" xfId="990" builtinId="9" hidden="1"/>
    <cellStyle name="Besuchter Hyperlink" xfId="998" builtinId="9" hidden="1"/>
    <cellStyle name="Besuchter Hyperlink" xfId="1004" builtinId="9" hidden="1"/>
    <cellStyle name="Besuchter Hyperlink" xfId="1091" builtinId="9" hidden="1"/>
    <cellStyle name="Besuchter Hyperlink" xfId="1087" builtinId="9" hidden="1"/>
    <cellStyle name="Besuchter Hyperlink" xfId="1083" builtinId="9" hidden="1"/>
    <cellStyle name="Besuchter Hyperlink" xfId="1008" builtinId="9" hidden="1"/>
    <cellStyle name="Besuchter Hyperlink" xfId="1077" builtinId="9" hidden="1"/>
    <cellStyle name="Besuchter Hyperlink" xfId="1074" builtinId="9" hidden="1"/>
    <cellStyle name="Besuchter Hyperlink" xfId="1070" builtinId="9" hidden="1"/>
    <cellStyle name="Besuchter Hyperlink" xfId="1066" builtinId="9" hidden="1"/>
    <cellStyle name="Besuchter Hyperlink" xfId="1062" builtinId="9" hidden="1"/>
    <cellStyle name="Besuchter Hyperlink" xfId="1060" builtinId="9" hidden="1"/>
    <cellStyle name="Besuchter Hyperlink" xfId="1056" builtinId="9" hidden="1"/>
    <cellStyle name="Besuchter Hyperlink" xfId="1052" builtinId="9" hidden="1"/>
    <cellStyle name="Besuchter Hyperlink" xfId="1048" builtinId="9" hidden="1"/>
    <cellStyle name="Besuchter Hyperlink" xfId="1045" builtinId="9" hidden="1"/>
    <cellStyle name="Besuchter Hyperlink" xfId="1016" builtinId="9" hidden="1"/>
    <cellStyle name="Besuchter Hyperlink" xfId="1040" builtinId="9" hidden="1"/>
    <cellStyle name="Besuchter Hyperlink" xfId="888" builtinId="9" hidden="1"/>
    <cellStyle name="Besuchter Hyperlink" xfId="852" builtinId="9" hidden="1"/>
    <cellStyle name="Besuchter Hyperlink" xfId="981" builtinId="9" hidden="1"/>
    <cellStyle name="Besuchter Hyperlink" xfId="986" builtinId="9" hidden="1"/>
    <cellStyle name="Besuchter Hyperlink" xfId="1035" builtinId="9" hidden="1"/>
    <cellStyle name="Besuchter Hyperlink" xfId="992" builtinId="9" hidden="1"/>
    <cellStyle name="Besuchter Hyperlink" xfId="1000" builtinId="9" hidden="1"/>
    <cellStyle name="Besuchter Hyperlink" xfId="1094" builtinId="9" hidden="1"/>
    <cellStyle name="Besuchter Hyperlink" xfId="1090" builtinId="9" hidden="1"/>
    <cellStyle name="Besuchter Hyperlink" xfId="1086" builtinId="9" hidden="1"/>
    <cellStyle name="Besuchter Hyperlink" xfId="1082" builtinId="9" hidden="1"/>
    <cellStyle name="Besuchter Hyperlink" xfId="1080" builtinId="9" hidden="1"/>
    <cellStyle name="Besuchter Hyperlink" xfId="1154" builtinId="9" hidden="1"/>
    <cellStyle name="Besuchter Hyperlink" xfId="1051" builtinId="9" hidden="1"/>
    <cellStyle name="Besuchter Hyperlink" xfId="1059" builtinId="9" hidden="1"/>
    <cellStyle name="Besuchter Hyperlink" xfId="1065" builtinId="9" hidden="1"/>
    <cellStyle name="Besuchter Hyperlink" xfId="1149" builtinId="9" hidden="1"/>
    <cellStyle name="Besuchter Hyperlink" xfId="1145" builtinId="9" hidden="1"/>
    <cellStyle name="Besuchter Hyperlink" xfId="1141" builtinId="9" hidden="1"/>
    <cellStyle name="Besuchter Hyperlink" xfId="1069" builtinId="9" hidden="1"/>
    <cellStyle name="Besuchter Hyperlink" xfId="1136" builtinId="9" hidden="1"/>
    <cellStyle name="Besuchter Hyperlink" xfId="1133" builtinId="9" hidden="1"/>
    <cellStyle name="Besuchter Hyperlink" xfId="1130" builtinId="9" hidden="1"/>
    <cellStyle name="Besuchter Hyperlink" xfId="1126" builtinId="9" hidden="1"/>
    <cellStyle name="Besuchter Hyperlink" xfId="1122" builtinId="9" hidden="1"/>
    <cellStyle name="Besuchter Hyperlink" xfId="1120" builtinId="9" hidden="1"/>
    <cellStyle name="Besuchter Hyperlink" xfId="1116" builtinId="9" hidden="1"/>
    <cellStyle name="Besuchter Hyperlink" xfId="1112" builtinId="9" hidden="1"/>
    <cellStyle name="Besuchter Hyperlink" xfId="1108" builtinId="9" hidden="1"/>
    <cellStyle name="Besuchter Hyperlink" xfId="1105" builtinId="9" hidden="1"/>
    <cellStyle name="Besuchter Hyperlink" xfId="1076" builtinId="9" hidden="1"/>
    <cellStyle name="Besuchter Hyperlink" xfId="1100" builtinId="9" hidden="1"/>
    <cellStyle name="Besuchter Hyperlink" xfId="952" builtinId="9" hidden="1"/>
    <cellStyle name="Besuchter Hyperlink" xfId="916" builtinId="9" hidden="1"/>
    <cellStyle name="Besuchter Hyperlink" xfId="1042" builtinId="9" hidden="1"/>
    <cellStyle name="Besuchter Hyperlink" xfId="1047" builtinId="9" hidden="1"/>
    <cellStyle name="Besuchter Hyperlink" xfId="1095" builtinId="9" hidden="1"/>
    <cellStyle name="Besuchter Hyperlink" xfId="1053" builtinId="9" hidden="1"/>
    <cellStyle name="Besuchter Hyperlink" xfId="1061" builtinId="9" hidden="1"/>
    <cellStyle name="Besuchter Hyperlink" xfId="1152" builtinId="9" hidden="1"/>
    <cellStyle name="Besuchter Hyperlink" xfId="1148" builtinId="9" hidden="1"/>
    <cellStyle name="Besuchter Hyperlink" xfId="1144" builtinId="9" hidden="1"/>
    <cellStyle name="Besuchter Hyperlink" xfId="1140" builtinId="9" hidden="1"/>
    <cellStyle name="Besuchter Hyperlink" xfId="1138" builtinId="9" hidden="1"/>
    <cellStyle name="Besuchter Hyperlink" xfId="1194" builtinId="9" hidden="1"/>
    <cellStyle name="Besuchter Hyperlink" xfId="1111" builtinId="9" hidden="1"/>
    <cellStyle name="Besuchter Hyperlink" xfId="1119" builtinId="9" hidden="1"/>
    <cellStyle name="Besuchter Hyperlink" xfId="1125" builtinId="9" hidden="1"/>
    <cellStyle name="Besuchter Hyperlink" xfId="1190" builtinId="9" hidden="1"/>
    <cellStyle name="Besuchter Hyperlink" xfId="1186" builtinId="9" hidden="1"/>
    <cellStyle name="Besuchter Hyperlink" xfId="1182" builtinId="9" hidden="1"/>
    <cellStyle name="Besuchter Hyperlink" xfId="1129" builtinId="9" hidden="1"/>
    <cellStyle name="Besuchter Hyperlink" xfId="1177" builtinId="9" hidden="1"/>
    <cellStyle name="Besuchter Hyperlink" xfId="1175" builtinId="9" hidden="1"/>
    <cellStyle name="Besuchter Hyperlink" xfId="1173" builtinId="9" hidden="1"/>
    <cellStyle name="Besuchter Hyperlink" xfId="1171" builtinId="9" hidden="1"/>
    <cellStyle name="Besuchter Hyperlink" xfId="1169" builtinId="9" hidden="1"/>
    <cellStyle name="Besuchter Hyperlink" xfId="1168" builtinId="9" hidden="1"/>
    <cellStyle name="Besuchter Hyperlink" xfId="1166" builtinId="9" hidden="1"/>
    <cellStyle name="Besuchter Hyperlink" xfId="1164" builtinId="9" hidden="1"/>
    <cellStyle name="Besuchter Hyperlink" xfId="1162" builtinId="9" hidden="1"/>
    <cellStyle name="Besuchter Hyperlink" xfId="1160" builtinId="9" hidden="1"/>
    <cellStyle name="Besuchter Hyperlink" xfId="1135" builtinId="9" hidden="1"/>
    <cellStyle name="Besuchter Hyperlink" xfId="1157" builtinId="9" hidden="1"/>
    <cellStyle name="Besuchter Hyperlink" xfId="1014" builtinId="9" hidden="1"/>
    <cellStyle name="Besuchter Hyperlink" xfId="979" builtinId="9" hidden="1"/>
    <cellStyle name="Besuchter Hyperlink" xfId="1102" builtinId="9" hidden="1"/>
    <cellStyle name="Besuchter Hyperlink" xfId="1107" builtinId="9" hidden="1"/>
    <cellStyle name="Besuchter Hyperlink" xfId="1153" builtinId="9" hidden="1"/>
    <cellStyle name="Besuchter Hyperlink" xfId="1113" builtinId="9" hidden="1"/>
    <cellStyle name="Besuchter Hyperlink" xfId="1121" builtinId="9" hidden="1"/>
    <cellStyle name="Besuchter Hyperlink" xfId="1193" builtinId="9" hidden="1"/>
    <cellStyle name="Besuchter Hyperlink" xfId="1189" builtinId="9" hidden="1"/>
    <cellStyle name="Besuchter Hyperlink" xfId="1185" builtinId="9" hidden="1"/>
    <cellStyle name="Besuchter Hyperlink" xfId="1181" builtinId="9" hidden="1"/>
    <cellStyle name="Besuchter Hyperlink" xfId="1179" builtinId="9" hidden="1"/>
    <cellStyle name="Besuchter Hyperlink 10" xfId="96"/>
    <cellStyle name="Besuchter Hyperlink 11" xfId="98"/>
    <cellStyle name="Besuchter Hyperlink 12" xfId="100"/>
    <cellStyle name="Besuchter Hyperlink 13" xfId="102"/>
    <cellStyle name="Besuchter Hyperlink 14" xfId="104"/>
    <cellStyle name="Besuchter Hyperlink 15" xfId="106"/>
    <cellStyle name="Besuchter Hyperlink 16" xfId="108"/>
    <cellStyle name="Besuchter Hyperlink 17" xfId="110"/>
    <cellStyle name="Besuchter Hyperlink 18" xfId="112"/>
    <cellStyle name="Besuchter Hyperlink 19" xfId="114"/>
    <cellStyle name="Besuchter Hyperlink 2" xfId="80"/>
    <cellStyle name="Besuchter Hyperlink 20" xfId="116"/>
    <cellStyle name="Besuchter Hyperlink 21" xfId="118"/>
    <cellStyle name="Besuchter Hyperlink 22" xfId="120"/>
    <cellStyle name="Besuchter Hyperlink 23" xfId="122"/>
    <cellStyle name="Besuchter Hyperlink 24" xfId="124"/>
    <cellStyle name="Besuchter Hyperlink 25" xfId="126"/>
    <cellStyle name="Besuchter Hyperlink 26" xfId="128"/>
    <cellStyle name="Besuchter Hyperlink 27" xfId="130"/>
    <cellStyle name="Besuchter Hyperlink 28" xfId="132"/>
    <cellStyle name="Besuchter Hyperlink 29" xfId="134"/>
    <cellStyle name="Besuchter Hyperlink 3" xfId="82"/>
    <cellStyle name="Besuchter Hyperlink 30" xfId="136"/>
    <cellStyle name="Besuchter Hyperlink 31" xfId="138"/>
    <cellStyle name="Besuchter Hyperlink 32" xfId="140"/>
    <cellStyle name="Besuchter Hyperlink 33" xfId="142"/>
    <cellStyle name="Besuchter Hyperlink 34" xfId="144"/>
    <cellStyle name="Besuchter Hyperlink 35" xfId="146"/>
    <cellStyle name="Besuchter Hyperlink 36" xfId="148"/>
    <cellStyle name="Besuchter Hyperlink 37" xfId="150"/>
    <cellStyle name="Besuchter Hyperlink 38" xfId="152"/>
    <cellStyle name="Besuchter Hyperlink 39" xfId="154"/>
    <cellStyle name="Besuchter Hyperlink 4" xfId="84"/>
    <cellStyle name="Besuchter Hyperlink 40" xfId="156"/>
    <cellStyle name="Besuchter Hyperlink 41" xfId="158"/>
    <cellStyle name="Besuchter Hyperlink 42" xfId="160"/>
    <cellStyle name="Besuchter Hyperlink 43" xfId="162"/>
    <cellStyle name="Besuchter Hyperlink 44" xfId="164"/>
    <cellStyle name="Besuchter Hyperlink 45" xfId="166"/>
    <cellStyle name="Besuchter Hyperlink 46" xfId="168"/>
    <cellStyle name="Besuchter Hyperlink 5" xfId="86"/>
    <cellStyle name="Besuchter Hyperlink 6" xfId="88"/>
    <cellStyle name="Besuchter Hyperlink 7" xfId="90"/>
    <cellStyle name="Besuchter Hyperlink 8" xfId="92"/>
    <cellStyle name="Besuchter Hyperlink 9" xfId="94"/>
    <cellStyle name="Heading" xfId="6"/>
    <cellStyle name="Heading1" xfId="7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175" builtinId="8" hidden="1"/>
    <cellStyle name="Hyperlink" xfId="337" builtinId="8" hidden="1"/>
    <cellStyle name="Hyperlink" xfId="257" builtinId="8" hidden="1"/>
    <cellStyle name="Hyperlink" xfId="253" builtinId="8" hidden="1"/>
    <cellStyle name="Hyperlink" xfId="333" builtinId="8" hidden="1"/>
    <cellStyle name="Hyperlink" xfId="329" builtinId="8" hidden="1"/>
    <cellStyle name="Hyperlink" xfId="325" builtinId="8" hidden="1"/>
    <cellStyle name="Hyperlink" xfId="321" builtinId="8" hidden="1"/>
    <cellStyle name="Hyperlink" xfId="319" builtinId="8" hidden="1"/>
    <cellStyle name="Hyperlink" xfId="315" builtinId="8" hidden="1"/>
    <cellStyle name="Hyperlink" xfId="311" builtinId="8" hidden="1"/>
    <cellStyle name="Hyperlink" xfId="307" builtinId="8" hidden="1"/>
    <cellStyle name="Hyperlink" xfId="303" builtinId="8" hidden="1"/>
    <cellStyle name="Hyperlink" xfId="247" builtinId="8" hidden="1"/>
    <cellStyle name="Hyperlink" xfId="297" builtinId="8" hidden="1"/>
    <cellStyle name="Hyperlink" xfId="293" builtinId="8" hidden="1"/>
    <cellStyle name="Hyperlink" xfId="289" builtinId="8" hidden="1"/>
    <cellStyle name="Hyperlink" xfId="285" builtinId="8" hidden="1"/>
    <cellStyle name="Hyperlink" xfId="281" builtinId="8" hidden="1"/>
    <cellStyle name="Hyperlink" xfId="279" builtinId="8" hidden="1"/>
    <cellStyle name="Hyperlink" xfId="275" builtinId="8" hidden="1"/>
    <cellStyle name="Hyperlink" xfId="271" builtinId="8" hidden="1"/>
    <cellStyle name="Hyperlink" xfId="267" builtinId="8" hidden="1"/>
    <cellStyle name="Hyperlink" xfId="263" builtinId="8" hidden="1"/>
    <cellStyle name="Hyperlink" xfId="174" builtinId="8" hidden="1"/>
    <cellStyle name="Hyperlink" xfId="260" builtinId="8" hidden="1"/>
    <cellStyle name="Hyperlink" xfId="256" builtinId="8" hidden="1"/>
    <cellStyle name="Hyperlink" xfId="252" builtinId="8" hidden="1"/>
    <cellStyle name="Hyperlink" xfId="332" builtinId="8" hidden="1"/>
    <cellStyle name="Hyperlink" xfId="328" builtinId="8" hidden="1"/>
    <cellStyle name="Hyperlink" xfId="324" builtinId="8" hidden="1"/>
    <cellStyle name="Hyperlink" xfId="250" builtinId="8" hidden="1"/>
    <cellStyle name="Hyperlink" xfId="179" builtinId="8" hidden="1"/>
    <cellStyle name="Hyperlink" xfId="401" builtinId="8" hidden="1"/>
    <cellStyle name="Hyperlink" xfId="294" builtinId="8" hidden="1"/>
    <cellStyle name="Hyperlink" xfId="248" builtinId="8" hidden="1"/>
    <cellStyle name="Hyperlink" xfId="397" builtinId="8" hidden="1"/>
    <cellStyle name="Hyperlink" xfId="393" builtinId="8" hidden="1"/>
    <cellStyle name="Hyperlink" xfId="389" builtinId="8" hidden="1"/>
    <cellStyle name="Hyperlink" xfId="385" builtinId="8" hidden="1"/>
    <cellStyle name="Hyperlink" xfId="383" builtinId="8" hidden="1"/>
    <cellStyle name="Hyperlink" xfId="379" builtinId="8" hidden="1"/>
    <cellStyle name="Hyperlink" xfId="375" builtinId="8" hidden="1"/>
    <cellStyle name="Hyperlink" xfId="371" builtinId="8" hidden="1"/>
    <cellStyle name="Hyperlink" xfId="367" builtinId="8" hidden="1"/>
    <cellStyle name="Hyperlink" xfId="312" builtinId="8" hidden="1"/>
    <cellStyle name="Hyperlink" xfId="361" builtinId="8" hidden="1"/>
    <cellStyle name="Hyperlink" xfId="357" builtinId="8" hidden="1"/>
    <cellStyle name="Hyperlink" xfId="353" builtinId="8" hidden="1"/>
    <cellStyle name="Hyperlink" xfId="349" builtinId="8" hidden="1"/>
    <cellStyle name="Hyperlink" xfId="345" builtinId="8" hidden="1"/>
    <cellStyle name="Hyperlink" xfId="343" builtinId="8" hidden="1"/>
    <cellStyle name="Hyperlink" xfId="339" builtinId="8" hidden="1"/>
    <cellStyle name="Hyperlink" xfId="268" builtinId="8" hidden="1"/>
    <cellStyle name="Hyperlink" xfId="276" builtinId="8" hidden="1"/>
    <cellStyle name="Hyperlink" xfId="282" builtinId="8" hidden="1"/>
    <cellStyle name="Hyperlink" xfId="244" builtinId="8" hidden="1"/>
    <cellStyle name="Hyperlink" xfId="288" builtinId="8" hidden="1"/>
    <cellStyle name="Hyperlink" xfId="296" builtinId="8" hidden="1"/>
    <cellStyle name="Hyperlink" xfId="302" builtinId="8" hidden="1"/>
    <cellStyle name="Hyperlink" xfId="396" builtinId="8" hidden="1"/>
    <cellStyle name="Hyperlink" xfId="392" builtinId="8" hidden="1"/>
    <cellStyle name="Hyperlink" xfId="388" builtinId="8" hidden="1"/>
    <cellStyle name="Hyperlink" xfId="306" builtinId="8" hidden="1"/>
    <cellStyle name="Hyperlink" xfId="176" builtinId="8" hidden="1"/>
    <cellStyle name="Hyperlink" xfId="465" builtinId="8" hidden="1"/>
    <cellStyle name="Hyperlink" xfId="358" builtinId="8" hidden="1"/>
    <cellStyle name="Hyperlink" xfId="310" builtinId="8" hidden="1"/>
    <cellStyle name="Hyperlink" xfId="461" builtinId="8" hidden="1"/>
    <cellStyle name="Hyperlink" xfId="457" builtinId="8" hidden="1"/>
    <cellStyle name="Hyperlink" xfId="453" builtinId="8" hidden="1"/>
    <cellStyle name="Hyperlink" xfId="449" builtinId="8" hidden="1"/>
    <cellStyle name="Hyperlink" xfId="447" builtinId="8" hidden="1"/>
    <cellStyle name="Hyperlink" xfId="443" builtinId="8" hidden="1"/>
    <cellStyle name="Hyperlink" xfId="439" builtinId="8" hidden="1"/>
    <cellStyle name="Hyperlink" xfId="435" builtinId="8" hidden="1"/>
    <cellStyle name="Hyperlink" xfId="431" builtinId="8" hidden="1"/>
    <cellStyle name="Hyperlink" xfId="376" builtinId="8" hidden="1"/>
    <cellStyle name="Hyperlink" xfId="425" builtinId="8" hidden="1"/>
    <cellStyle name="Hyperlink" xfId="421" builtinId="8" hidden="1"/>
    <cellStyle name="Hyperlink" xfId="417" builtinId="8" hidden="1"/>
    <cellStyle name="Hyperlink" xfId="413" builtinId="8" hidden="1"/>
    <cellStyle name="Hyperlink" xfId="409" builtinId="8" hidden="1"/>
    <cellStyle name="Hyperlink" xfId="407" builtinId="8" hidden="1"/>
    <cellStyle name="Hyperlink" xfId="403" builtinId="8" hidden="1"/>
    <cellStyle name="Hyperlink" xfId="274" builtinId="8" hidden="1"/>
    <cellStyle name="Hyperlink" xfId="340" builtinId="8" hidden="1"/>
    <cellStyle name="Hyperlink" xfId="346" builtinId="8" hidden="1"/>
    <cellStyle name="Hyperlink" xfId="318" builtinId="8" hidden="1"/>
    <cellStyle name="Hyperlink" xfId="352" builtinId="8" hidden="1"/>
    <cellStyle name="Hyperlink" xfId="360" builtinId="8" hidden="1"/>
    <cellStyle name="Hyperlink" xfId="366" builtinId="8" hidden="1"/>
    <cellStyle name="Hyperlink" xfId="460" builtinId="8" hidden="1"/>
    <cellStyle name="Hyperlink" xfId="456" builtinId="8" hidden="1"/>
    <cellStyle name="Hyperlink" xfId="452" builtinId="8" hidden="1"/>
    <cellStyle name="Hyperlink" xfId="370" builtinId="8" hidden="1"/>
    <cellStyle name="Hyperlink" xfId="178" builtinId="8" hidden="1"/>
    <cellStyle name="Hyperlink" xfId="529" builtinId="8" hidden="1"/>
    <cellStyle name="Hyperlink" xfId="422" builtinId="8" hidden="1"/>
    <cellStyle name="Hyperlink" xfId="374" builtinId="8" hidden="1"/>
    <cellStyle name="Hyperlink" xfId="525" builtinId="8" hidden="1"/>
    <cellStyle name="Hyperlink" xfId="521" builtinId="8" hidden="1"/>
    <cellStyle name="Hyperlink" xfId="517" builtinId="8" hidden="1"/>
    <cellStyle name="Hyperlink" xfId="513" builtinId="8" hidden="1"/>
    <cellStyle name="Hyperlink" xfId="511" builtinId="8" hidden="1"/>
    <cellStyle name="Hyperlink" xfId="507" builtinId="8" hidden="1"/>
    <cellStyle name="Hyperlink" xfId="503" builtinId="8" hidden="1"/>
    <cellStyle name="Hyperlink" xfId="499" builtinId="8" hidden="1"/>
    <cellStyle name="Hyperlink" xfId="495" builtinId="8" hidden="1"/>
    <cellStyle name="Hyperlink" xfId="440" builtinId="8" hidden="1"/>
    <cellStyle name="Hyperlink" xfId="489" builtinId="8" hidden="1"/>
    <cellStyle name="Hyperlink" xfId="485" builtinId="8" hidden="1"/>
    <cellStyle name="Hyperlink" xfId="481" builtinId="8" hidden="1"/>
    <cellStyle name="Hyperlink" xfId="477" builtinId="8" hidden="1"/>
    <cellStyle name="Hyperlink" xfId="473" builtinId="8" hidden="1"/>
    <cellStyle name="Hyperlink" xfId="471" builtinId="8" hidden="1"/>
    <cellStyle name="Hyperlink" xfId="467" builtinId="8" hidden="1"/>
    <cellStyle name="Hyperlink" xfId="262" builtinId="8" hidden="1"/>
    <cellStyle name="Hyperlink" xfId="404" builtinId="8" hidden="1"/>
    <cellStyle name="Hyperlink" xfId="410" builtinId="8" hidden="1"/>
    <cellStyle name="Hyperlink" xfId="382" builtinId="8" hidden="1"/>
    <cellStyle name="Hyperlink" xfId="416" builtinId="8" hidden="1"/>
    <cellStyle name="Hyperlink" xfId="424" builtinId="8" hidden="1"/>
    <cellStyle name="Hyperlink" xfId="430" builtinId="8" hidden="1"/>
    <cellStyle name="Hyperlink" xfId="524" builtinId="8" hidden="1"/>
    <cellStyle name="Hyperlink" xfId="520" builtinId="8" hidden="1"/>
    <cellStyle name="Hyperlink" xfId="516" builtinId="8" hidden="1"/>
    <cellStyle name="Hyperlink" xfId="434" builtinId="8" hidden="1"/>
    <cellStyle name="Hyperlink" xfId="172" builtinId="8" hidden="1"/>
    <cellStyle name="Hyperlink" xfId="593" builtinId="8" hidden="1"/>
    <cellStyle name="Hyperlink" xfId="486" builtinId="8" hidden="1"/>
    <cellStyle name="Hyperlink" xfId="438" builtinId="8" hidden="1"/>
    <cellStyle name="Hyperlink" xfId="589" builtinId="8" hidden="1"/>
    <cellStyle name="Hyperlink" xfId="585" builtinId="8" hidden="1"/>
    <cellStyle name="Hyperlink" xfId="581" builtinId="8" hidden="1"/>
    <cellStyle name="Hyperlink" xfId="577" builtinId="8" hidden="1"/>
    <cellStyle name="Hyperlink" xfId="575" builtinId="8" hidden="1"/>
    <cellStyle name="Hyperlink" xfId="571" builtinId="8" hidden="1"/>
    <cellStyle name="Hyperlink" xfId="567" builtinId="8" hidden="1"/>
    <cellStyle name="Hyperlink" xfId="563" builtinId="8" hidden="1"/>
    <cellStyle name="Hyperlink" xfId="559" builtinId="8" hidden="1"/>
    <cellStyle name="Hyperlink" xfId="504" builtinId="8" hidden="1"/>
    <cellStyle name="Hyperlink" xfId="553" builtinId="8" hidden="1"/>
    <cellStyle name="Hyperlink" xfId="549" builtinId="8" hidden="1"/>
    <cellStyle name="Hyperlink" xfId="545" builtinId="8" hidden="1"/>
    <cellStyle name="Hyperlink" xfId="541" builtinId="8" hidden="1"/>
    <cellStyle name="Hyperlink" xfId="537" builtinId="8" hidden="1"/>
    <cellStyle name="Hyperlink" xfId="535" builtinId="8" hidden="1"/>
    <cellStyle name="Hyperlink" xfId="531" builtinId="8" hidden="1"/>
    <cellStyle name="Hyperlink" xfId="284" builtinId="8" hidden="1"/>
    <cellStyle name="Hyperlink" xfId="468" builtinId="8" hidden="1"/>
    <cellStyle name="Hyperlink" xfId="474" builtinId="8" hidden="1"/>
    <cellStyle name="Hyperlink" xfId="446" builtinId="8" hidden="1"/>
    <cellStyle name="Hyperlink" xfId="480" builtinId="8" hidden="1"/>
    <cellStyle name="Hyperlink" xfId="488" builtinId="8" hidden="1"/>
    <cellStyle name="Hyperlink" xfId="494" builtinId="8" hidden="1"/>
    <cellStyle name="Hyperlink" xfId="588" builtinId="8" hidden="1"/>
    <cellStyle name="Hyperlink" xfId="584" builtinId="8" hidden="1"/>
    <cellStyle name="Hyperlink" xfId="580" builtinId="8" hidden="1"/>
    <cellStyle name="Hyperlink" xfId="498" builtinId="8" hidden="1"/>
    <cellStyle name="Hyperlink" xfId="338" builtinId="8" hidden="1"/>
    <cellStyle name="Hyperlink" xfId="656" builtinId="8" hidden="1"/>
    <cellStyle name="Hyperlink" xfId="550" builtinId="8" hidden="1"/>
    <cellStyle name="Hyperlink" xfId="502" builtinId="8" hidden="1"/>
    <cellStyle name="Hyperlink" xfId="652" builtinId="8" hidden="1"/>
    <cellStyle name="Hyperlink" xfId="648" builtinId="8" hidden="1"/>
    <cellStyle name="Hyperlink" xfId="644" builtinId="8" hidden="1"/>
    <cellStyle name="Hyperlink" xfId="640" builtinId="8" hidden="1"/>
    <cellStyle name="Hyperlink" xfId="638" builtinId="8" hidden="1"/>
    <cellStyle name="Hyperlink" xfId="634" builtinId="8" hidden="1"/>
    <cellStyle name="Hyperlink" xfId="630" builtinId="8" hidden="1"/>
    <cellStyle name="Hyperlink" xfId="626" builtinId="8" hidden="1"/>
    <cellStyle name="Hyperlink" xfId="622" builtinId="8" hidden="1"/>
    <cellStyle name="Hyperlink" xfId="568" builtinId="8" hidden="1"/>
    <cellStyle name="Hyperlink" xfId="616" builtinId="8" hidden="1"/>
    <cellStyle name="Hyperlink" xfId="612" builtinId="8" hidden="1"/>
    <cellStyle name="Hyperlink" xfId="608" builtinId="8" hidden="1"/>
    <cellStyle name="Hyperlink" xfId="604" builtinId="8" hidden="1"/>
    <cellStyle name="Hyperlink" xfId="601" builtinId="8" hidden="1"/>
    <cellStyle name="Hyperlink" xfId="599" builtinId="8" hidden="1"/>
    <cellStyle name="Hyperlink" xfId="595" builtinId="8" hidden="1"/>
    <cellStyle name="Hyperlink" xfId="348" builtinId="8" hidden="1"/>
    <cellStyle name="Hyperlink" xfId="532" builtinId="8" hidden="1"/>
    <cellStyle name="Hyperlink" xfId="538" builtinId="8" hidden="1"/>
    <cellStyle name="Hyperlink" xfId="510" builtinId="8" hidden="1"/>
    <cellStyle name="Hyperlink" xfId="544" builtinId="8" hidden="1"/>
    <cellStyle name="Hyperlink" xfId="552" builtinId="8" hidden="1"/>
    <cellStyle name="Hyperlink" xfId="558" builtinId="8" hidden="1"/>
    <cellStyle name="Hyperlink" xfId="651" builtinId="8" hidden="1"/>
    <cellStyle name="Hyperlink" xfId="647" builtinId="8" hidden="1"/>
    <cellStyle name="Hyperlink" xfId="643" builtinId="8" hidden="1"/>
    <cellStyle name="Hyperlink" xfId="562" builtinId="8" hidden="1"/>
    <cellStyle name="Hyperlink" xfId="402" builtinId="8" hidden="1"/>
    <cellStyle name="Hyperlink" xfId="720" builtinId="8" hidden="1"/>
    <cellStyle name="Hyperlink" xfId="613" builtinId="8" hidden="1"/>
    <cellStyle name="Hyperlink" xfId="566" builtinId="8" hidden="1"/>
    <cellStyle name="Hyperlink" xfId="716" builtinId="8" hidden="1"/>
    <cellStyle name="Hyperlink" xfId="712" builtinId="8" hidden="1"/>
    <cellStyle name="Hyperlink" xfId="708" builtinId="8" hidden="1"/>
    <cellStyle name="Hyperlink" xfId="704" builtinId="8" hidden="1"/>
    <cellStyle name="Hyperlink" xfId="702" builtinId="8" hidden="1"/>
    <cellStyle name="Hyperlink" xfId="698" builtinId="8" hidden="1"/>
    <cellStyle name="Hyperlink" xfId="694" builtinId="8" hidden="1"/>
    <cellStyle name="Hyperlink" xfId="690" builtinId="8" hidden="1"/>
    <cellStyle name="Hyperlink" xfId="686" builtinId="8" hidden="1"/>
    <cellStyle name="Hyperlink" xfId="631" builtinId="8" hidden="1"/>
    <cellStyle name="Hyperlink" xfId="680" builtinId="8" hidden="1"/>
    <cellStyle name="Hyperlink" xfId="676" builtinId="8" hidden="1"/>
    <cellStyle name="Hyperlink" xfId="672" builtinId="8" hidden="1"/>
    <cellStyle name="Hyperlink" xfId="668" builtinId="8" hidden="1"/>
    <cellStyle name="Hyperlink" xfId="664" builtinId="8" hidden="1"/>
    <cellStyle name="Hyperlink" xfId="662" builtinId="8" hidden="1"/>
    <cellStyle name="Hyperlink" xfId="658" builtinId="8" hidden="1"/>
    <cellStyle name="Hyperlink" xfId="412" builtinId="8" hidden="1"/>
    <cellStyle name="Hyperlink" xfId="596" builtinId="8" hidden="1"/>
    <cellStyle name="Hyperlink" xfId="602" builtinId="8" hidden="1"/>
    <cellStyle name="Hyperlink" xfId="574" builtinId="8" hidden="1"/>
    <cellStyle name="Hyperlink" xfId="607" builtinId="8" hidden="1"/>
    <cellStyle name="Hyperlink" xfId="615" builtinId="8" hidden="1"/>
    <cellStyle name="Hyperlink" xfId="621" builtinId="8" hidden="1"/>
    <cellStyle name="Hyperlink" xfId="715" builtinId="8" hidden="1"/>
    <cellStyle name="Hyperlink" xfId="711" builtinId="8" hidden="1"/>
    <cellStyle name="Hyperlink" xfId="707" builtinId="8" hidden="1"/>
    <cellStyle name="Hyperlink" xfId="625" builtinId="8" hidden="1"/>
    <cellStyle name="Hyperlink" xfId="466" builtinId="8" hidden="1"/>
    <cellStyle name="Hyperlink" xfId="784" builtinId="8" hidden="1"/>
    <cellStyle name="Hyperlink" xfId="677" builtinId="8" hidden="1"/>
    <cellStyle name="Hyperlink" xfId="629" builtinId="8" hidden="1"/>
    <cellStyle name="Hyperlink" xfId="780" builtinId="8" hidden="1"/>
    <cellStyle name="Hyperlink" xfId="776" builtinId="8" hidden="1"/>
    <cellStyle name="Hyperlink" xfId="772" builtinId="8" hidden="1"/>
    <cellStyle name="Hyperlink" xfId="768" builtinId="8" hidden="1"/>
    <cellStyle name="Hyperlink" xfId="766" builtinId="8" hidden="1"/>
    <cellStyle name="Hyperlink" xfId="762" builtinId="8" hidden="1"/>
    <cellStyle name="Hyperlink" xfId="758" builtinId="8" hidden="1"/>
    <cellStyle name="Hyperlink" xfId="754" builtinId="8" hidden="1"/>
    <cellStyle name="Hyperlink" xfId="750" builtinId="8" hidden="1"/>
    <cellStyle name="Hyperlink" xfId="695" builtinId="8" hidden="1"/>
    <cellStyle name="Hyperlink" xfId="744" builtinId="8" hidden="1"/>
    <cellStyle name="Hyperlink" xfId="740" builtinId="8" hidden="1"/>
    <cellStyle name="Hyperlink" xfId="736" builtinId="8" hidden="1"/>
    <cellStyle name="Hyperlink" xfId="732" builtinId="8" hidden="1"/>
    <cellStyle name="Hyperlink" xfId="728" builtinId="8" hidden="1"/>
    <cellStyle name="Hyperlink" xfId="726" builtinId="8" hidden="1"/>
    <cellStyle name="Hyperlink" xfId="722" builtinId="8" hidden="1"/>
    <cellStyle name="Hyperlink" xfId="476" builtinId="8" hidden="1"/>
    <cellStyle name="Hyperlink" xfId="659" builtinId="8" hidden="1"/>
    <cellStyle name="Hyperlink" xfId="665" builtinId="8" hidden="1"/>
    <cellStyle name="Hyperlink" xfId="637" builtinId="8" hidden="1"/>
    <cellStyle name="Hyperlink" xfId="671" builtinId="8" hidden="1"/>
    <cellStyle name="Hyperlink" xfId="679" builtinId="8" hidden="1"/>
    <cellStyle name="Hyperlink" xfId="685" builtinId="8" hidden="1"/>
    <cellStyle name="Hyperlink" xfId="779" builtinId="8" hidden="1"/>
    <cellStyle name="Hyperlink" xfId="775" builtinId="8" hidden="1"/>
    <cellStyle name="Hyperlink" xfId="771" builtinId="8" hidden="1"/>
    <cellStyle name="Hyperlink" xfId="689" builtinId="8" hidden="1"/>
    <cellStyle name="Hyperlink" xfId="846" builtinId="8" hidden="1"/>
    <cellStyle name="Hyperlink" xfId="737" builtinId="8" hidden="1"/>
    <cellStyle name="Hyperlink" xfId="745" builtinId="8" hidden="1"/>
    <cellStyle name="Hyperlink" xfId="751" builtinId="8" hidden="1"/>
    <cellStyle name="Hyperlink" xfId="841" builtinId="8" hidden="1"/>
    <cellStyle name="Hyperlink" xfId="837" builtinId="8" hidden="1"/>
    <cellStyle name="Hyperlink" xfId="833" builtinId="8" hidden="1"/>
    <cellStyle name="Hyperlink" xfId="755" builtinId="8" hidden="1"/>
    <cellStyle name="Hyperlink" xfId="827" builtinId="8" hidden="1"/>
    <cellStyle name="Hyperlink" xfId="823" builtinId="8" hidden="1"/>
    <cellStyle name="Hyperlink" xfId="819" builtinId="8" hidden="1"/>
    <cellStyle name="Hyperlink" xfId="815" builtinId="8" hidden="1"/>
    <cellStyle name="Hyperlink" xfId="811" builtinId="8" hidden="1"/>
    <cellStyle name="Hyperlink" xfId="809" builtinId="8" hidden="1"/>
    <cellStyle name="Hyperlink" xfId="805" builtinId="8" hidden="1"/>
    <cellStyle name="Hyperlink" xfId="801" builtinId="8" hidden="1"/>
    <cellStyle name="Hyperlink" xfId="797" builtinId="8" hidden="1"/>
    <cellStyle name="Hyperlink" xfId="793" builtinId="8" hidden="1"/>
    <cellStyle name="Hyperlink" xfId="763" builtinId="8" hidden="1"/>
    <cellStyle name="Hyperlink" xfId="787" builtinId="8" hidden="1"/>
    <cellStyle name="Hyperlink" xfId="633" builtinId="8" hidden="1"/>
    <cellStyle name="Hyperlink" xfId="598" builtinId="8" hidden="1"/>
    <cellStyle name="Hyperlink" xfId="727" builtinId="8" hidden="1"/>
    <cellStyle name="Hyperlink" xfId="733" builtinId="8" hidden="1"/>
    <cellStyle name="Hyperlink" xfId="782" builtinId="8" hidden="1"/>
    <cellStyle name="Hyperlink" xfId="739" builtinId="8" hidden="1"/>
    <cellStyle name="Hyperlink" xfId="747" builtinId="8" hidden="1"/>
    <cellStyle name="Hyperlink" xfId="844" builtinId="8" hidden="1"/>
    <cellStyle name="Hyperlink" xfId="840" builtinId="8" hidden="1"/>
    <cellStyle name="Hyperlink" xfId="836" builtinId="8" hidden="1"/>
    <cellStyle name="Hyperlink" xfId="832" builtinId="8" hidden="1"/>
    <cellStyle name="Hyperlink" xfId="830" builtinId="8" hidden="1"/>
    <cellStyle name="Hyperlink" xfId="721" builtinId="8" hidden="1"/>
    <cellStyle name="Hyperlink" xfId="911" builtinId="8" hidden="1"/>
    <cellStyle name="Hyperlink" xfId="802" builtinId="8" hidden="1"/>
    <cellStyle name="Hyperlink" xfId="810" builtinId="8" hidden="1"/>
    <cellStyle name="Hyperlink" xfId="907" builtinId="8" hidden="1"/>
    <cellStyle name="Hyperlink" xfId="903" builtinId="8" hidden="1"/>
    <cellStyle name="Hyperlink" xfId="899" builtinId="8" hidden="1"/>
    <cellStyle name="Hyperlink" xfId="895" builtinId="8" hidden="1"/>
    <cellStyle name="Hyperlink" xfId="893" builtinId="8" hidden="1"/>
    <cellStyle name="Hyperlink" xfId="889" builtinId="8" hidden="1"/>
    <cellStyle name="Hyperlink" xfId="885" builtinId="8" hidden="1"/>
    <cellStyle name="Hyperlink" xfId="881" builtinId="8" hidden="1"/>
    <cellStyle name="Hyperlink" xfId="877" builtinId="8" hidden="1"/>
    <cellStyle name="Hyperlink" xfId="820" builtinId="8" hidden="1"/>
    <cellStyle name="Hyperlink" xfId="871" builtinId="8" hidden="1"/>
    <cellStyle name="Hyperlink" xfId="867" builtinId="8" hidden="1"/>
    <cellStyle name="Hyperlink" xfId="863" builtinId="8" hidden="1"/>
    <cellStyle name="Hyperlink" xfId="859" builtinId="8" hidden="1"/>
    <cellStyle name="Hyperlink" xfId="855" builtinId="8" hidden="1"/>
    <cellStyle name="Hyperlink" xfId="853" builtinId="8" hidden="1"/>
    <cellStyle name="Hyperlink" xfId="849" builtinId="8" hidden="1"/>
    <cellStyle name="Hyperlink" xfId="725" builtinId="8" hidden="1"/>
    <cellStyle name="Hyperlink" xfId="667" builtinId="8" hidden="1"/>
    <cellStyle name="Hyperlink" xfId="761" builtinId="8" hidden="1"/>
    <cellStyle name="Hyperlink" xfId="594" builtinId="8" hidden="1"/>
    <cellStyle name="Hyperlink" xfId="796" builtinId="8" hidden="1"/>
    <cellStyle name="Hyperlink" xfId="804" builtinId="8" hidden="1"/>
    <cellStyle name="Hyperlink" xfId="757" builtinId="8" hidden="1"/>
    <cellStyle name="Hyperlink" xfId="906" builtinId="8" hidden="1"/>
    <cellStyle name="Hyperlink" xfId="902" builtinId="8" hidden="1"/>
    <cellStyle name="Hyperlink" xfId="898" builtinId="8" hidden="1"/>
    <cellStyle name="Hyperlink" xfId="814" builtinId="8" hidden="1"/>
    <cellStyle name="Hyperlink" xfId="530" builtinId="8" hidden="1"/>
    <cellStyle name="Hyperlink" xfId="975" builtinId="8" hidden="1"/>
    <cellStyle name="Hyperlink" xfId="868" builtinId="8" hidden="1"/>
    <cellStyle name="Hyperlink" xfId="818" builtinId="8" hidden="1"/>
    <cellStyle name="Hyperlink" xfId="971" builtinId="8" hidden="1"/>
    <cellStyle name="Hyperlink" xfId="967" builtinId="8" hidden="1"/>
    <cellStyle name="Hyperlink" xfId="963" builtinId="8" hidden="1"/>
    <cellStyle name="Hyperlink" xfId="959" builtinId="8" hidden="1"/>
    <cellStyle name="Hyperlink" xfId="957" builtinId="8" hidden="1"/>
    <cellStyle name="Hyperlink" xfId="953" builtinId="8" hidden="1"/>
    <cellStyle name="Hyperlink" xfId="949" builtinId="8" hidden="1"/>
    <cellStyle name="Hyperlink" xfId="945" builtinId="8" hidden="1"/>
    <cellStyle name="Hyperlink" xfId="941" builtinId="8" hidden="1"/>
    <cellStyle name="Hyperlink" xfId="886" builtinId="8" hidden="1"/>
    <cellStyle name="Hyperlink" xfId="935" builtinId="8" hidden="1"/>
    <cellStyle name="Hyperlink" xfId="931" builtinId="8" hidden="1"/>
    <cellStyle name="Hyperlink" xfId="927" builtinId="8" hidden="1"/>
    <cellStyle name="Hyperlink" xfId="923" builtinId="8" hidden="1"/>
    <cellStyle name="Hyperlink" xfId="919" builtinId="8" hidden="1"/>
    <cellStyle name="Hyperlink" xfId="917" builtinId="8" hidden="1"/>
    <cellStyle name="Hyperlink" xfId="913" builtinId="8" hidden="1"/>
    <cellStyle name="Hyperlink" xfId="661" builtinId="8" hidden="1"/>
    <cellStyle name="Hyperlink" xfId="850" builtinId="8" hidden="1"/>
    <cellStyle name="Hyperlink" xfId="856" builtinId="8" hidden="1"/>
    <cellStyle name="Hyperlink" xfId="826" builtinId="8" hidden="1"/>
    <cellStyle name="Hyperlink" xfId="862" builtinId="8" hidden="1"/>
    <cellStyle name="Hyperlink" xfId="870" builtinId="8" hidden="1"/>
    <cellStyle name="Hyperlink" xfId="876" builtinId="8" hidden="1"/>
    <cellStyle name="Hyperlink" xfId="970" builtinId="8" hidden="1"/>
    <cellStyle name="Hyperlink" xfId="966" builtinId="8" hidden="1"/>
    <cellStyle name="Hyperlink" xfId="962" builtinId="8" hidden="1"/>
    <cellStyle name="Hyperlink" xfId="880" builtinId="8" hidden="1"/>
    <cellStyle name="Hyperlink" xfId="177" builtinId="8" hidden="1"/>
    <cellStyle name="Hyperlink" xfId="1037" builtinId="8" hidden="1"/>
    <cellStyle name="Hyperlink" xfId="932" builtinId="8" hidden="1"/>
    <cellStyle name="Hyperlink" xfId="884" builtinId="8" hidden="1"/>
    <cellStyle name="Hyperlink" xfId="1033" builtinId="8" hidden="1"/>
    <cellStyle name="Hyperlink" xfId="1029" builtinId="8" hidden="1"/>
    <cellStyle name="Hyperlink" xfId="1025" builtinId="8" hidden="1"/>
    <cellStyle name="Hyperlink" xfId="1021" builtinId="8" hidden="1"/>
    <cellStyle name="Hyperlink" xfId="1019" builtinId="8" hidden="1"/>
    <cellStyle name="Hyperlink" xfId="1015" builtinId="8" hidden="1"/>
    <cellStyle name="Hyperlink" xfId="1011" builtinId="8" hidden="1"/>
    <cellStyle name="Hyperlink" xfId="1007" builtinId="8" hidden="1"/>
    <cellStyle name="Hyperlink" xfId="1003" builtinId="8" hidden="1"/>
    <cellStyle name="Hyperlink" xfId="950" builtinId="8" hidden="1"/>
    <cellStyle name="Hyperlink" xfId="997" builtinId="8" hidden="1"/>
    <cellStyle name="Hyperlink" xfId="993" builtinId="8" hidden="1"/>
    <cellStyle name="Hyperlink" xfId="989" builtinId="8" hidden="1"/>
    <cellStyle name="Hyperlink" xfId="985" builtinId="8" hidden="1"/>
    <cellStyle name="Hyperlink" xfId="982" builtinId="8" hidden="1"/>
    <cellStyle name="Hyperlink" xfId="980" builtinId="8" hidden="1"/>
    <cellStyle name="Hyperlink" xfId="976" builtinId="8" hidden="1"/>
    <cellStyle name="Hyperlink" xfId="848" builtinId="8" hidden="1"/>
    <cellStyle name="Hyperlink" xfId="914" builtinId="8" hidden="1"/>
    <cellStyle name="Hyperlink" xfId="920" builtinId="8" hidden="1"/>
    <cellStyle name="Hyperlink" xfId="892" builtinId="8" hidden="1"/>
    <cellStyle name="Hyperlink" xfId="926" builtinId="8" hidden="1"/>
    <cellStyle name="Hyperlink" xfId="934" builtinId="8" hidden="1"/>
    <cellStyle name="Hyperlink" xfId="940" builtinId="8" hidden="1"/>
    <cellStyle name="Hyperlink" xfId="1032" builtinId="8" hidden="1"/>
    <cellStyle name="Hyperlink" xfId="1028" builtinId="8" hidden="1"/>
    <cellStyle name="Hyperlink" xfId="1024" builtinId="8" hidden="1"/>
    <cellStyle name="Hyperlink" xfId="944" builtinId="8" hidden="1"/>
    <cellStyle name="Hyperlink" xfId="657" builtinId="8" hidden="1"/>
    <cellStyle name="Hyperlink" xfId="1097" builtinId="8" hidden="1"/>
    <cellStyle name="Hyperlink" xfId="994" builtinId="8" hidden="1"/>
    <cellStyle name="Hyperlink" xfId="948" builtinId="8" hidden="1"/>
    <cellStyle name="Hyperlink" xfId="1093" builtinId="8" hidden="1"/>
    <cellStyle name="Hyperlink" xfId="1089" builtinId="8" hidden="1"/>
    <cellStyle name="Hyperlink" xfId="1085" builtinId="8" hidden="1"/>
    <cellStyle name="Hyperlink" xfId="1081" builtinId="8" hidden="1"/>
    <cellStyle name="Hyperlink" xfId="1079" builtinId="8" hidden="1"/>
    <cellStyle name="Hyperlink" xfId="1075" builtinId="8" hidden="1"/>
    <cellStyle name="Hyperlink" xfId="1072" builtinId="8" hidden="1"/>
    <cellStyle name="Hyperlink" xfId="1068" builtinId="8" hidden="1"/>
    <cellStyle name="Hyperlink" xfId="1064" builtinId="8" hidden="1"/>
    <cellStyle name="Hyperlink" xfId="1012" builtinId="8" hidden="1"/>
    <cellStyle name="Hyperlink" xfId="1058" builtinId="8" hidden="1"/>
    <cellStyle name="Hyperlink" xfId="1054" builtinId="8" hidden="1"/>
    <cellStyle name="Hyperlink" xfId="1050" builtinId="8" hidden="1"/>
    <cellStyle name="Hyperlink" xfId="1046" builtinId="8" hidden="1"/>
    <cellStyle name="Hyperlink" xfId="1043" builtinId="8" hidden="1"/>
    <cellStyle name="Hyperlink" xfId="1041" builtinId="8" hidden="1"/>
    <cellStyle name="Hyperlink" xfId="1038" builtinId="8" hidden="1"/>
    <cellStyle name="Hyperlink" xfId="792" builtinId="8" hidden="1"/>
    <cellStyle name="Hyperlink" xfId="977" builtinId="8" hidden="1"/>
    <cellStyle name="Hyperlink" xfId="983" builtinId="8" hidden="1"/>
    <cellStyle name="Hyperlink" xfId="956" builtinId="8" hidden="1"/>
    <cellStyle name="Hyperlink" xfId="988" builtinId="8" hidden="1"/>
    <cellStyle name="Hyperlink" xfId="996" builtinId="8" hidden="1"/>
    <cellStyle name="Hyperlink" xfId="1002" builtinId="8" hidden="1"/>
    <cellStyle name="Hyperlink" xfId="1092" builtinId="8" hidden="1"/>
    <cellStyle name="Hyperlink" xfId="1088" builtinId="8" hidden="1"/>
    <cellStyle name="Hyperlink" xfId="1084" builtinId="8" hidden="1"/>
    <cellStyle name="Hyperlink" xfId="1006" builtinId="8" hidden="1"/>
    <cellStyle name="Hyperlink" xfId="845" builtinId="8" hidden="1"/>
    <cellStyle name="Hyperlink" xfId="1155" builtinId="8" hidden="1"/>
    <cellStyle name="Hyperlink" xfId="1055" builtinId="8" hidden="1"/>
    <cellStyle name="Hyperlink" xfId="1010" builtinId="8" hidden="1"/>
    <cellStyle name="Hyperlink" xfId="1151" builtinId="8" hidden="1"/>
    <cellStyle name="Hyperlink" xfId="1147" builtinId="8" hidden="1"/>
    <cellStyle name="Hyperlink" xfId="1143" builtinId="8" hidden="1"/>
    <cellStyle name="Hyperlink" xfId="1139" builtinId="8" hidden="1"/>
    <cellStyle name="Hyperlink" xfId="1137" builtinId="8" hidden="1"/>
    <cellStyle name="Hyperlink" xfId="1134" builtinId="8" hidden="1"/>
    <cellStyle name="Hyperlink" xfId="1131" builtinId="8" hidden="1"/>
    <cellStyle name="Hyperlink" xfId="1128" builtinId="8" hidden="1"/>
    <cellStyle name="Hyperlink" xfId="1124" builtinId="8" hidden="1"/>
    <cellStyle name="Hyperlink" xfId="1073" builtinId="8" hidden="1"/>
    <cellStyle name="Hyperlink" xfId="1118" builtinId="8" hidden="1"/>
    <cellStyle name="Hyperlink" xfId="1114" builtinId="8" hidden="1"/>
    <cellStyle name="Hyperlink" xfId="1110" builtinId="8" hidden="1"/>
    <cellStyle name="Hyperlink" xfId="1106" builtinId="8" hidden="1"/>
    <cellStyle name="Hyperlink" xfId="1103" builtinId="8" hidden="1"/>
    <cellStyle name="Hyperlink" xfId="1101" builtinId="8" hidden="1"/>
    <cellStyle name="Hyperlink" xfId="1098" builtinId="8" hidden="1"/>
    <cellStyle name="Hyperlink" xfId="858" builtinId="8" hidden="1"/>
    <cellStyle name="Hyperlink" xfId="1039" builtinId="8" hidden="1"/>
    <cellStyle name="Hyperlink" xfId="1044" builtinId="8" hidden="1"/>
    <cellStyle name="Hyperlink" xfId="1018" builtinId="8" hidden="1"/>
    <cellStyle name="Hyperlink" xfId="1049" builtinId="8" hidden="1"/>
    <cellStyle name="Hyperlink" xfId="1057" builtinId="8" hidden="1"/>
    <cellStyle name="Hyperlink" xfId="1063" builtinId="8" hidden="1"/>
    <cellStyle name="Hyperlink" xfId="1150" builtinId="8" hidden="1"/>
    <cellStyle name="Hyperlink" xfId="1146" builtinId="8" hidden="1"/>
    <cellStyle name="Hyperlink" xfId="1142" builtinId="8" hidden="1"/>
    <cellStyle name="Hyperlink" xfId="1067" builtinId="8" hidden="1"/>
    <cellStyle name="Hyperlink" xfId="912" builtinId="8" hidden="1"/>
    <cellStyle name="Hyperlink" xfId="1195" builtinId="8" hidden="1"/>
    <cellStyle name="Hyperlink" xfId="1115" builtinId="8" hidden="1"/>
    <cellStyle name="Hyperlink" xfId="1071" builtinId="8" hidden="1"/>
    <cellStyle name="Hyperlink" xfId="1192" builtinId="8" hidden="1"/>
    <cellStyle name="Hyperlink" xfId="1188" builtinId="8" hidden="1"/>
    <cellStyle name="Hyperlink" xfId="1184" builtinId="8" hidden="1"/>
    <cellStyle name="Hyperlink" xfId="1180" builtinId="8" hidden="1"/>
    <cellStyle name="Hyperlink" xfId="1178" builtinId="8" hidden="1"/>
    <cellStyle name="Hyperlink" xfId="1176" builtinId="8" hidden="1"/>
    <cellStyle name="Hyperlink" xfId="1174" builtinId="8" hidden="1"/>
    <cellStyle name="Hyperlink" xfId="1172" builtinId="8" hidden="1"/>
    <cellStyle name="Hyperlink" xfId="1170" builtinId="8" hidden="1"/>
    <cellStyle name="Hyperlink" xfId="1132" builtinId="8" hidden="1"/>
    <cellStyle name="Hyperlink" xfId="1167" builtinId="8" hidden="1"/>
    <cellStyle name="Hyperlink" xfId="1165" builtinId="8" hidden="1"/>
    <cellStyle name="Hyperlink" xfId="1163" builtinId="8" hidden="1"/>
    <cellStyle name="Hyperlink" xfId="1161" builtinId="8" hidden="1"/>
    <cellStyle name="Hyperlink" xfId="1159" builtinId="8" hidden="1"/>
    <cellStyle name="Hyperlink" xfId="1158" builtinId="8" hidden="1"/>
    <cellStyle name="Hyperlink" xfId="1156" builtinId="8" hidden="1"/>
    <cellStyle name="Hyperlink" xfId="922" builtinId="8" hidden="1"/>
    <cellStyle name="Hyperlink" xfId="1099" builtinId="8" hidden="1"/>
    <cellStyle name="Hyperlink" xfId="1104" builtinId="8" hidden="1"/>
    <cellStyle name="Hyperlink" xfId="1078" builtinId="8" hidden="1"/>
    <cellStyle name="Hyperlink" xfId="1109" builtinId="8" hidden="1"/>
    <cellStyle name="Hyperlink" xfId="1117" builtinId="8" hidden="1"/>
    <cellStyle name="Hyperlink" xfId="1123" builtinId="8" hidden="1"/>
    <cellStyle name="Hyperlink" xfId="1191" builtinId="8" hidden="1"/>
    <cellStyle name="Hyperlink" xfId="1187" builtinId="8" hidden="1"/>
    <cellStyle name="Hyperlink" xfId="1183" builtinId="8" hidden="1"/>
    <cellStyle name="Hyperlink" xfId="1127" builtinId="8" hidden="1"/>
    <cellStyle name="Hyperlink 10" xfId="95"/>
    <cellStyle name="Hyperlink 11" xfId="97"/>
    <cellStyle name="Hyperlink 12" xfId="99"/>
    <cellStyle name="Hyperlink 13" xfId="101"/>
    <cellStyle name="Hyperlink 14" xfId="103"/>
    <cellStyle name="Hyperlink 15" xfId="105"/>
    <cellStyle name="Hyperlink 16" xfId="107"/>
    <cellStyle name="Hyperlink 17" xfId="109"/>
    <cellStyle name="Hyperlink 18" xfId="111"/>
    <cellStyle name="Hyperlink 19" xfId="113"/>
    <cellStyle name="Hyperlink 2" xfId="79"/>
    <cellStyle name="Hyperlink 20" xfId="115"/>
    <cellStyle name="Hyperlink 21" xfId="117"/>
    <cellStyle name="Hyperlink 22" xfId="119"/>
    <cellStyle name="Hyperlink 23" xfId="121"/>
    <cellStyle name="Hyperlink 24" xfId="123"/>
    <cellStyle name="Hyperlink 25" xfId="125"/>
    <cellStyle name="Hyperlink 26" xfId="127"/>
    <cellStyle name="Hyperlink 27" xfId="129"/>
    <cellStyle name="Hyperlink 28" xfId="131"/>
    <cellStyle name="Hyperlink 29" xfId="133"/>
    <cellStyle name="Hyperlink 3" xfId="81"/>
    <cellStyle name="Hyperlink 30" xfId="135"/>
    <cellStyle name="Hyperlink 31" xfId="137"/>
    <cellStyle name="Hyperlink 32" xfId="139"/>
    <cellStyle name="Hyperlink 33" xfId="141"/>
    <cellStyle name="Hyperlink 34" xfId="143"/>
    <cellStyle name="Hyperlink 35" xfId="145"/>
    <cellStyle name="Hyperlink 36" xfId="147"/>
    <cellStyle name="Hyperlink 37" xfId="149"/>
    <cellStyle name="Hyperlink 38" xfId="151"/>
    <cellStyle name="Hyperlink 39" xfId="153"/>
    <cellStyle name="Hyperlink 4" xfId="83"/>
    <cellStyle name="Hyperlink 40" xfId="155"/>
    <cellStyle name="Hyperlink 41" xfId="157"/>
    <cellStyle name="Hyperlink 42" xfId="159"/>
    <cellStyle name="Hyperlink 43" xfId="161"/>
    <cellStyle name="Hyperlink 44" xfId="163"/>
    <cellStyle name="Hyperlink 45" xfId="165"/>
    <cellStyle name="Hyperlink 46" xfId="167"/>
    <cellStyle name="Hyperlink 5" xfId="85"/>
    <cellStyle name="Hyperlink 6" xfId="87"/>
    <cellStyle name="Hyperlink 7" xfId="89"/>
    <cellStyle name="Hyperlink 8" xfId="91"/>
    <cellStyle name="Hyperlink 9" xfId="93"/>
    <cellStyle name="Komma" xfId="1" builtinId="3"/>
    <cellStyle name="Komma 2" xfId="171"/>
    <cellStyle name="Prozent" xfId="3" builtinId="5"/>
    <cellStyle name="Prozent 2" xfId="170"/>
    <cellStyle name="Result" xfId="8"/>
    <cellStyle name="Result2" xfId="9"/>
    <cellStyle name="Standard" xfId="0" builtinId="0"/>
    <cellStyle name="Standard 2" xfId="11"/>
    <cellStyle name="Standard 3" xfId="10"/>
    <cellStyle name="Standard 4" xfId="12"/>
    <cellStyle name="Standard 5" xfId="13"/>
    <cellStyle name="Standard 6" xfId="78"/>
    <cellStyle name="Standard 7" xfId="169"/>
    <cellStyle name="Standard 8" xfId="4"/>
    <cellStyle name="Standard 9" xfId="5"/>
    <cellStyle name="Währung" xfId="2" builtinId="4"/>
  </cellStyles>
  <dxfs count="0"/>
  <tableStyles count="0" defaultTableStyle="TableStyleMedium2" defaultPivotStyle="PivotStyleLight16"/>
  <colors>
    <mruColors>
      <color rgb="FF00549F"/>
      <color rgb="FF8EBAE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271829710144927"/>
          <c:y val="4.6183333333333333E-2"/>
          <c:w val="0.68647010869565217"/>
          <c:h val="0.8370524154589371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TCO!$W$34</c:f>
              <c:strCache>
                <c:ptCount val="1"/>
              </c:strCache>
            </c:strRef>
          </c:tx>
          <c:spPr>
            <a:ln w="38100"/>
          </c:spPr>
          <c:marker>
            <c:symbol val="none"/>
          </c:marker>
          <c:xVal>
            <c:numRef>
              <c:f>TCO!$X$33:$AE$33</c:f>
              <c:numCache>
                <c:formatCode>_-* #.##0\ "€"_-;\-* #.##0\ "€"_-;_-* "-"??\ "€"_-;_-@_-</c:formatCode>
                <c:ptCount val="8"/>
              </c:numCache>
            </c:numRef>
          </c:xVal>
          <c:yVal>
            <c:numRef>
              <c:f>(TCO!$X$34:$AE$34,TCO!$AG$34)</c:f>
              <c:numCache>
                <c:formatCode>0.00%</c:formatCode>
                <c:ptCount val="9"/>
              </c:numCache>
            </c:numRef>
          </c:yVal>
          <c:smooth val="1"/>
        </c:ser>
        <c:ser>
          <c:idx val="1"/>
          <c:order val="1"/>
          <c:tx>
            <c:strRef>
              <c:f>TCO!$W$35</c:f>
              <c:strCache>
                <c:ptCount val="1"/>
              </c:strCache>
            </c:strRef>
          </c:tx>
          <c:spPr>
            <a:ln w="38100">
              <a:prstDash val="sysDash"/>
            </a:ln>
          </c:spPr>
          <c:marker>
            <c:symbol val="none"/>
          </c:marker>
          <c:xVal>
            <c:numRef>
              <c:f>TCO!$X$33:$AE$33</c:f>
              <c:numCache>
                <c:formatCode>_-* #.##0\ "€"_-;\-* #.##0\ "€"_-;_-* "-"??\ "€"_-;_-@_-</c:formatCode>
                <c:ptCount val="8"/>
              </c:numCache>
            </c:numRef>
          </c:xVal>
          <c:yVal>
            <c:numRef>
              <c:f>TCO!$X$35:$AE$35</c:f>
              <c:numCache>
                <c:formatCode>0.00%</c:formatCode>
                <c:ptCount val="8"/>
              </c:numCache>
            </c:numRef>
          </c:yVal>
          <c:smooth val="1"/>
        </c:ser>
        <c:ser>
          <c:idx val="2"/>
          <c:order val="2"/>
          <c:tx>
            <c:strRef>
              <c:f>TCO!$W$36</c:f>
              <c:strCache>
                <c:ptCount val="1"/>
              </c:strCache>
            </c:strRef>
          </c:tx>
          <c:spPr>
            <a:ln w="38100">
              <a:prstDash val="lgDash"/>
            </a:ln>
          </c:spPr>
          <c:marker>
            <c:symbol val="none"/>
          </c:marker>
          <c:xVal>
            <c:numRef>
              <c:f>TCO!$X$33:$AE$33</c:f>
              <c:numCache>
                <c:formatCode>_-* #.##0\ "€"_-;\-* #.##0\ "€"_-;_-* "-"??\ "€"_-;_-@_-</c:formatCode>
                <c:ptCount val="8"/>
              </c:numCache>
            </c:numRef>
          </c:xVal>
          <c:yVal>
            <c:numRef>
              <c:f>TCO!$X$36:$AE$36</c:f>
              <c:numCache>
                <c:formatCode>0.00%</c:formatCode>
                <c:ptCount val="8"/>
              </c:numCache>
            </c:numRef>
          </c:yVal>
          <c:smooth val="1"/>
        </c:ser>
        <c:ser>
          <c:idx val="3"/>
          <c:order val="3"/>
          <c:tx>
            <c:strRef>
              <c:f>TCO!$W$37</c:f>
              <c:strCache>
                <c:ptCount val="1"/>
              </c:strCache>
            </c:strRef>
          </c:tx>
          <c:spPr>
            <a:ln w="38100">
              <a:prstDash val="lgDashDotDot"/>
            </a:ln>
          </c:spPr>
          <c:marker>
            <c:symbol val="none"/>
          </c:marker>
          <c:xVal>
            <c:numRef>
              <c:f>TCO!$X$33:$AE$33</c:f>
              <c:numCache>
                <c:formatCode>_-* #.##0\ "€"_-;\-* #.##0\ "€"_-;_-* "-"??\ "€"_-;_-@_-</c:formatCode>
                <c:ptCount val="8"/>
              </c:numCache>
            </c:numRef>
          </c:xVal>
          <c:yVal>
            <c:numRef>
              <c:f>TCO!$X$37:$AE$37</c:f>
              <c:numCache>
                <c:formatCode>0.00%</c:formatCode>
                <c:ptCount val="8"/>
              </c:numCache>
            </c:numRef>
          </c:yVal>
          <c:smooth val="1"/>
        </c:ser>
        <c:ser>
          <c:idx val="5"/>
          <c:order val="4"/>
          <c:tx>
            <c:strRef>
              <c:f>TCO!$W$39</c:f>
              <c:strCache>
                <c:ptCount val="1"/>
              </c:strCache>
            </c:strRef>
          </c:tx>
          <c:spPr>
            <a:ln w="38100">
              <a:prstDash val="lgDashDot"/>
            </a:ln>
          </c:spPr>
          <c:marker>
            <c:symbol val="none"/>
          </c:marker>
          <c:xVal>
            <c:numRef>
              <c:f>TCO!$X$33:$AE$33</c:f>
              <c:numCache>
                <c:formatCode>_-* #.##0\ "€"_-;\-* #.##0\ "€"_-;_-* "-"??\ "€"_-;_-@_-</c:formatCode>
                <c:ptCount val="8"/>
              </c:numCache>
            </c:numRef>
          </c:xVal>
          <c:yVal>
            <c:numRef>
              <c:f>TCO!$X$39:$AE$39</c:f>
              <c:numCache>
                <c:formatCode>0.00%</c:formatCode>
                <c:ptCount val="8"/>
              </c:numCache>
            </c:numRef>
          </c:yVal>
          <c:smooth val="1"/>
        </c:ser>
        <c:ser>
          <c:idx val="4"/>
          <c:order val="5"/>
          <c:tx>
            <c:strRef>
              <c:f>TCO!$W$38</c:f>
              <c:strCache>
                <c:ptCount val="1"/>
              </c:strCache>
            </c:strRef>
          </c:tx>
          <c:spPr>
            <a:ln w="38100">
              <a:prstDash val="sysDot"/>
            </a:ln>
          </c:spPr>
          <c:marker>
            <c:symbol val="none"/>
          </c:marker>
          <c:xVal>
            <c:numRef>
              <c:f>TCO!$X$33:$AE$33</c:f>
              <c:numCache>
                <c:formatCode>_-* #.##0\ "€"_-;\-* #.##0\ "€"_-;_-* "-"??\ "€"_-;_-@_-</c:formatCode>
                <c:ptCount val="8"/>
              </c:numCache>
            </c:numRef>
          </c:xVal>
          <c:yVal>
            <c:numRef>
              <c:f>TCO!$X$38:$AE$38</c:f>
              <c:numCache>
                <c:formatCode>0.00%</c:formatCode>
                <c:ptCount val="8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290176"/>
        <c:axId val="60291712"/>
      </c:scatterChart>
      <c:valAx>
        <c:axId val="60290176"/>
        <c:scaling>
          <c:orientation val="minMax"/>
          <c:max val="250000"/>
          <c:min val="0"/>
        </c:scaling>
        <c:delete val="0"/>
        <c:axPos val="b"/>
        <c:numFmt formatCode="[&lt;1000]\ #,##0&quot;€&quot;\ ;\ #,\K&quot;€&quot;" sourceLinked="0"/>
        <c:majorTickMark val="cross"/>
        <c:minorTickMark val="out"/>
        <c:tickLblPos val="low"/>
        <c:spPr>
          <a:ln>
            <a:solidFill>
              <a:schemeClr val="tx1"/>
            </a:solidFill>
          </a:ln>
        </c:spPr>
        <c:txPr>
          <a:bodyPr anchor="t" anchorCtr="0"/>
          <a:lstStyle/>
          <a:p>
            <a:pPr>
              <a:defRPr sz="1800">
                <a:latin typeface="Arial" pitchFamily="34" charset="0"/>
                <a:cs typeface="Arial" pitchFamily="34" charset="0"/>
              </a:defRPr>
            </a:pPr>
            <a:endParaRPr lang="de-DE"/>
          </a:p>
        </c:txPr>
        <c:crossAx val="60291712"/>
        <c:crosses val="autoZero"/>
        <c:crossBetween val="midCat"/>
        <c:majorUnit val="50000"/>
      </c:valAx>
      <c:valAx>
        <c:axId val="60291712"/>
        <c:scaling>
          <c:orientation val="minMax"/>
          <c:max val="0.30000000000000004"/>
          <c:min val="-0.2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minorGridlines>
          <c:spPr>
            <a:ln>
              <a:solidFill>
                <a:schemeClr val="tx1"/>
              </a:solidFill>
            </a:ln>
          </c:spPr>
        </c:minorGridlines>
        <c:numFmt formatCode="0%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800">
                <a:latin typeface="Arial" pitchFamily="34" charset="0"/>
                <a:cs typeface="Arial" pitchFamily="34" charset="0"/>
              </a:defRPr>
            </a:pPr>
            <a:endParaRPr lang="de-DE"/>
          </a:p>
        </c:txPr>
        <c:crossAx val="60290176"/>
        <c:crosses val="autoZero"/>
        <c:crossBetween val="midCat"/>
        <c:majorUnit val="0.1"/>
        <c:minorUnit val="5.000000000000001E-2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54298550724637684"/>
          <c:y val="6.1593961352657003E-2"/>
          <c:w val="0.24023792270531402"/>
          <c:h val="0.38892132283911185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1800">
              <a:latin typeface="Arial" pitchFamily="34" charset="0"/>
              <a:cs typeface="Arial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57</xdr:col>
      <xdr:colOff>0</xdr:colOff>
      <xdr:row>37</xdr:row>
      <xdr:rowOff>14285</xdr:rowOff>
    </xdr:from>
    <xdr:to>
      <xdr:col>65</xdr:col>
      <xdr:colOff>528000</xdr:colOff>
      <xdr:row>58</xdr:row>
      <xdr:rowOff>153785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25</xdr:col>
      <xdr:colOff>1047750</xdr:colOff>
      <xdr:row>51</xdr:row>
      <xdr:rowOff>123825</xdr:rowOff>
    </xdr:from>
    <xdr:ext cx="184731" cy="264560"/>
    <xdr:sp macro="" textlink="">
      <xdr:nvSpPr>
        <xdr:cNvPr id="8" name="Textfeld 7"/>
        <xdr:cNvSpPr txBox="1"/>
      </xdr:nvSpPr>
      <xdr:spPr>
        <a:xfrm>
          <a:off x="26889075" y="849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100"/>
        </a:p>
      </xdr:txBody>
    </xdr:sp>
    <xdr:clientData/>
  </xdr:oneCellAnchor>
  <xdr:twoCellAnchor editAs="oneCell">
    <xdr:from>
      <xdr:col>3</xdr:col>
      <xdr:colOff>38100</xdr:colOff>
      <xdr:row>1</xdr:row>
      <xdr:rowOff>47625</xdr:rowOff>
    </xdr:from>
    <xdr:to>
      <xdr:col>8</xdr:col>
      <xdr:colOff>801243</xdr:colOff>
      <xdr:row>7</xdr:row>
      <xdr:rowOff>300609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2375" y="238125"/>
          <a:ext cx="5154168" cy="1395984"/>
        </a:xfrm>
        <a:prstGeom prst="rect">
          <a:avLst/>
        </a:prstGeom>
      </xdr:spPr>
    </xdr:pic>
    <xdr:clientData/>
  </xdr:twoCellAnchor>
  <xdr:twoCellAnchor>
    <xdr:from>
      <xdr:col>10</xdr:col>
      <xdr:colOff>61912</xdr:colOff>
      <xdr:row>1</xdr:row>
      <xdr:rowOff>71438</xdr:rowOff>
    </xdr:from>
    <xdr:to>
      <xdr:col>13</xdr:col>
      <xdr:colOff>652462</xdr:colOff>
      <xdr:row>8</xdr:row>
      <xdr:rowOff>152399</xdr:rowOff>
    </xdr:to>
    <xdr:grpSp>
      <xdr:nvGrpSpPr>
        <xdr:cNvPr id="17" name="Gruppieren 16"/>
        <xdr:cNvGrpSpPr/>
      </xdr:nvGrpSpPr>
      <xdr:grpSpPr>
        <a:xfrm>
          <a:off x="9901237" y="261938"/>
          <a:ext cx="3143250" cy="1604961"/>
          <a:chOff x="9863137" y="280988"/>
          <a:chExt cx="3143250" cy="1604961"/>
        </a:xfrm>
      </xdr:grpSpPr>
      <xdr:sp macro="" textlink="">
        <xdr:nvSpPr>
          <xdr:cNvPr id="2" name="Rechteck 1"/>
          <xdr:cNvSpPr/>
        </xdr:nvSpPr>
        <xdr:spPr>
          <a:xfrm>
            <a:off x="9863137" y="280988"/>
            <a:ext cx="3143250" cy="1600200"/>
          </a:xfrm>
          <a:prstGeom prst="rect">
            <a:avLst/>
          </a:prstGeom>
          <a:solidFill>
            <a:schemeClr val="bg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0000" tIns="108000" rtlCol="0" anchor="t"/>
          <a:lstStyle/>
          <a:p>
            <a:pPr algn="l"/>
            <a:r>
              <a:rPr lang="de-DE" sz="1100" b="1">
                <a:solidFill>
                  <a:schemeClr val="tx1"/>
                </a:solidFill>
              </a:rPr>
              <a:t>Legend</a:t>
            </a:r>
          </a:p>
        </xdr:txBody>
      </xdr:sp>
      <xdr:grpSp>
        <xdr:nvGrpSpPr>
          <xdr:cNvPr id="14" name="Gruppieren 13"/>
          <xdr:cNvGrpSpPr/>
        </xdr:nvGrpSpPr>
        <xdr:grpSpPr>
          <a:xfrm>
            <a:off x="10044112" y="676269"/>
            <a:ext cx="2301049" cy="228607"/>
            <a:chOff x="9953625" y="2109781"/>
            <a:chExt cx="2301049" cy="228607"/>
          </a:xfrm>
        </xdr:grpSpPr>
        <xdr:sp macro="" textlink="">
          <xdr:nvSpPr>
            <xdr:cNvPr id="3" name="Rechteck 2"/>
            <xdr:cNvSpPr/>
          </xdr:nvSpPr>
          <xdr:spPr>
            <a:xfrm>
              <a:off x="9953625" y="2109781"/>
              <a:ext cx="438150" cy="228600"/>
            </a:xfrm>
            <a:prstGeom prst="rect">
              <a:avLst/>
            </a:prstGeom>
            <a:solidFill>
              <a:schemeClr val="bg1">
                <a:lumMod val="85000"/>
              </a:schemeClr>
            </a:solidFill>
            <a:ln w="6350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de-DE" sz="1100"/>
            </a:p>
          </xdr:txBody>
        </xdr:sp>
        <xdr:sp macro="" textlink="">
          <xdr:nvSpPr>
            <xdr:cNvPr id="5" name="Textfeld 4"/>
            <xdr:cNvSpPr txBox="1"/>
          </xdr:nvSpPr>
          <xdr:spPr>
            <a:xfrm>
              <a:off x="10482266" y="2109788"/>
              <a:ext cx="1772408" cy="2286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r>
                <a:rPr lang="de-DE" sz="1100"/>
                <a:t>Input parameter</a:t>
              </a:r>
              <a:r>
                <a:rPr lang="de-DE" sz="1100" baseline="0"/>
                <a:t> (for adaption)</a:t>
              </a:r>
              <a:endParaRPr lang="de-DE" sz="1100"/>
            </a:p>
          </xdr:txBody>
        </xdr:sp>
      </xdr:grpSp>
      <xdr:grpSp>
        <xdr:nvGrpSpPr>
          <xdr:cNvPr id="13" name="Gruppieren 12"/>
          <xdr:cNvGrpSpPr/>
        </xdr:nvGrpSpPr>
        <xdr:grpSpPr>
          <a:xfrm>
            <a:off x="10044112" y="1033494"/>
            <a:ext cx="2838449" cy="233354"/>
            <a:chOff x="9953625" y="2467006"/>
            <a:chExt cx="2838449" cy="233354"/>
          </a:xfrm>
        </xdr:grpSpPr>
        <xdr:sp macro="" textlink="">
          <xdr:nvSpPr>
            <xdr:cNvPr id="7" name="Rechteck 6"/>
            <xdr:cNvSpPr/>
          </xdr:nvSpPr>
          <xdr:spPr>
            <a:xfrm>
              <a:off x="9953625" y="2467006"/>
              <a:ext cx="438150" cy="228600"/>
            </a:xfrm>
            <a:prstGeom prst="rect">
              <a:avLst/>
            </a:prstGeom>
            <a:solidFill>
              <a:srgbClr val="8EBAE5"/>
            </a:solidFill>
            <a:ln w="6350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de-DE" sz="1100"/>
            </a:p>
          </xdr:txBody>
        </xdr:sp>
        <xdr:sp macro="" textlink="">
          <xdr:nvSpPr>
            <xdr:cNvPr id="11" name="Textfeld 10"/>
            <xdr:cNvSpPr txBox="1"/>
          </xdr:nvSpPr>
          <xdr:spPr>
            <a:xfrm>
              <a:off x="10482249" y="2471760"/>
              <a:ext cx="2309825" cy="2286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r>
                <a:rPr lang="de-DE" sz="1100"/>
                <a:t>Intermediate results (not configurable*</a:t>
              </a:r>
              <a:r>
                <a:rPr lang="de-DE" sz="1100" baseline="0"/>
                <a:t>)</a:t>
              </a:r>
              <a:endParaRPr lang="de-DE" sz="1100"/>
            </a:p>
          </xdr:txBody>
        </xdr:sp>
      </xdr:grpSp>
      <xdr:grpSp>
        <xdr:nvGrpSpPr>
          <xdr:cNvPr id="6" name="Gruppieren 5"/>
          <xdr:cNvGrpSpPr/>
        </xdr:nvGrpSpPr>
        <xdr:grpSpPr>
          <a:xfrm>
            <a:off x="10044096" y="1385940"/>
            <a:ext cx="2562241" cy="233354"/>
            <a:chOff x="9953609" y="2819452"/>
            <a:chExt cx="2562241" cy="233354"/>
          </a:xfrm>
        </xdr:grpSpPr>
        <xdr:sp macro="" textlink="">
          <xdr:nvSpPr>
            <xdr:cNvPr id="10" name="Rechteck 9"/>
            <xdr:cNvSpPr/>
          </xdr:nvSpPr>
          <xdr:spPr>
            <a:xfrm>
              <a:off x="9953609" y="2819452"/>
              <a:ext cx="438150" cy="228600"/>
            </a:xfrm>
            <a:prstGeom prst="rect">
              <a:avLst/>
            </a:prstGeom>
            <a:solidFill>
              <a:srgbClr val="00549F"/>
            </a:solidFill>
            <a:ln w="6350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de-DE" sz="1100"/>
            </a:p>
          </xdr:txBody>
        </xdr:sp>
        <xdr:sp macro="" textlink="">
          <xdr:nvSpPr>
            <xdr:cNvPr id="12" name="Textfeld 11"/>
            <xdr:cNvSpPr txBox="1"/>
          </xdr:nvSpPr>
          <xdr:spPr>
            <a:xfrm>
              <a:off x="10482234" y="2824206"/>
              <a:ext cx="2033616" cy="2286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r>
                <a:rPr lang="de-DE" sz="1100"/>
                <a:t>Final results (not configurable*</a:t>
              </a:r>
              <a:r>
                <a:rPr lang="de-DE" sz="1100" baseline="0"/>
                <a:t>)</a:t>
              </a:r>
              <a:endParaRPr lang="de-DE" sz="1100"/>
            </a:p>
          </xdr:txBody>
        </xdr:sp>
      </xdr:grpSp>
      <xdr:sp macro="" textlink="">
        <xdr:nvSpPr>
          <xdr:cNvPr id="16" name="Textfeld 15"/>
          <xdr:cNvSpPr txBox="1"/>
        </xdr:nvSpPr>
        <xdr:spPr>
          <a:xfrm>
            <a:off x="10044114" y="1724028"/>
            <a:ext cx="2147885" cy="16192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ctr">
            <a:noAutofit/>
          </a:bodyPr>
          <a:lstStyle/>
          <a:p>
            <a:r>
              <a:rPr lang="de-DE" sz="800"/>
              <a:t>*to configure: deactivate spreadsheet protection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0.25862</cdr:x>
      <cdr:y>0.12809</cdr:y>
    </cdr:from>
    <cdr:to>
      <cdr:x>0.39655</cdr:x>
      <cdr:y>0.22254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713124" y="530288"/>
          <a:ext cx="913649" cy="3910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800">
              <a:latin typeface="Arial" pitchFamily="34" charset="0"/>
              <a:cs typeface="Arial" pitchFamily="34" charset="0"/>
            </a:rPr>
            <a:t>OpenACC</a:t>
          </a:r>
        </a:p>
      </cdr:txBody>
    </cdr:sp>
  </cdr:relSizeAnchor>
  <cdr:relSizeAnchor xmlns:cdr="http://schemas.openxmlformats.org/drawingml/2006/chartDrawing">
    <cdr:from>
      <cdr:x>0.33911</cdr:x>
      <cdr:y>0.05089</cdr:y>
    </cdr:from>
    <cdr:to>
      <cdr:x>0.33911</cdr:x>
      <cdr:y>0.153</cdr:y>
    </cdr:to>
    <cdr:cxnSp macro="">
      <cdr:nvCxnSpPr>
        <cdr:cNvPr id="14" name="Gerade Verbindung mit Pfeil 13"/>
        <cdr:cNvCxnSpPr/>
      </cdr:nvCxnSpPr>
      <cdr:spPr>
        <a:xfrm xmlns:a="http://schemas.openxmlformats.org/drawingml/2006/main" flipV="1">
          <a:off x="2246245" y="210682"/>
          <a:ext cx="0" cy="422733"/>
        </a:xfrm>
        <a:prstGeom xmlns:a="http://schemas.openxmlformats.org/drawingml/2006/main" prst="straightConnector1">
          <a:avLst/>
        </a:prstGeom>
        <a:ln xmlns:a="http://schemas.openxmlformats.org/drawingml/2006/main" w="38100">
          <a:solidFill>
            <a:schemeClr val="accent3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0.81101</cdr:x>
      <cdr:y>0.49121</cdr:y>
    </cdr:from>
    <cdr:to>
      <cdr:x>0.85127</cdr:x>
      <cdr:y>0.49121</cdr:y>
    </cdr:to>
    <cdr:cxnSp macro="">
      <cdr:nvCxnSpPr>
        <cdr:cNvPr id="4" name="Gerade Verbindung mit Pfeil 3"/>
        <cdr:cNvCxnSpPr/>
      </cdr:nvCxnSpPr>
      <cdr:spPr>
        <a:xfrm xmlns:a="http://schemas.openxmlformats.org/drawingml/2006/main">
          <a:off x="5372100" y="2033590"/>
          <a:ext cx="266700" cy="0"/>
        </a:xfrm>
        <a:prstGeom xmlns:a="http://schemas.openxmlformats.org/drawingml/2006/main" prst="straightConnector1">
          <a:avLst/>
        </a:prstGeom>
        <a:ln xmlns:a="http://schemas.openxmlformats.org/drawingml/2006/main" w="38100">
          <a:solidFill>
            <a:schemeClr val="accent4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0.8882</cdr:x>
      <cdr:y>0.44941</cdr:y>
    </cdr:from>
    <cdr:to>
      <cdr:x>0.998</cdr:x>
      <cdr:y>0.52065</cdr:y>
    </cdr:to>
    <cdr:sp macro="" textlink="">
      <cdr:nvSpPr>
        <cdr:cNvPr id="15" name="Textfeld 18"/>
        <cdr:cNvSpPr txBox="1"/>
      </cdr:nvSpPr>
      <cdr:spPr>
        <a:xfrm xmlns:a="http://schemas.openxmlformats.org/drawingml/2006/main">
          <a:off x="5883469" y="1860550"/>
          <a:ext cx="727315" cy="29495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lIns="0" tIns="0" rIns="0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r>
            <a:rPr lang="de-DE" sz="2000" b="1">
              <a:solidFill>
                <a:schemeClr val="accent4"/>
              </a:solidFill>
              <a:effectLst/>
              <a:latin typeface="Arial" pitchFamily="34" charset="0"/>
              <a:ea typeface="+mn-ea"/>
              <a:cs typeface="Arial" pitchFamily="34" charset="0"/>
            </a:rPr>
            <a:t>2.81%</a:t>
          </a:r>
        </a:p>
      </cdr:txBody>
    </cdr:sp>
  </cdr:relSizeAnchor>
  <cdr:relSizeAnchor xmlns:cdr="http://schemas.openxmlformats.org/drawingml/2006/chartDrawing">
    <cdr:from>
      <cdr:x>0.81148</cdr:x>
      <cdr:y>0.584</cdr:y>
    </cdr:from>
    <cdr:to>
      <cdr:x>0.85175</cdr:x>
      <cdr:y>0.584</cdr:y>
    </cdr:to>
    <cdr:cxnSp macro="">
      <cdr:nvCxnSpPr>
        <cdr:cNvPr id="16" name="Gerade Verbindung mit Pfeil 15"/>
        <cdr:cNvCxnSpPr/>
      </cdr:nvCxnSpPr>
      <cdr:spPr>
        <a:xfrm xmlns:a="http://schemas.openxmlformats.org/drawingml/2006/main">
          <a:off x="5375275" y="2417765"/>
          <a:ext cx="266700" cy="0"/>
        </a:xfrm>
        <a:prstGeom xmlns:a="http://schemas.openxmlformats.org/drawingml/2006/main" prst="straightConnector1">
          <a:avLst/>
        </a:prstGeom>
        <a:ln xmlns:a="http://schemas.openxmlformats.org/drawingml/2006/main" w="38100">
          <a:solidFill>
            <a:schemeClr val="accent5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0.87531</cdr:x>
      <cdr:y>0.54144</cdr:y>
    </cdr:from>
    <cdr:to>
      <cdr:x>0.998</cdr:x>
      <cdr:y>0.61268</cdr:y>
    </cdr:to>
    <cdr:sp macro="" textlink="">
      <cdr:nvSpPr>
        <cdr:cNvPr id="17" name="Textfeld 17"/>
        <cdr:cNvSpPr txBox="1"/>
      </cdr:nvSpPr>
      <cdr:spPr>
        <a:xfrm xmlns:a="http://schemas.openxmlformats.org/drawingml/2006/main">
          <a:off x="5798061" y="2241550"/>
          <a:ext cx="812723" cy="29495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lIns="0" tIns="0" rIns="0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2000" b="1">
              <a:solidFill>
                <a:schemeClr val="accent5"/>
              </a:solidFill>
              <a:effectLst/>
              <a:latin typeface="Arial" pitchFamily="34" charset="0"/>
              <a:cs typeface="Arial" pitchFamily="34" charset="0"/>
            </a:rPr>
            <a:t>-3.10%</a:t>
          </a:r>
        </a:p>
      </cdr:txBody>
    </cdr:sp>
  </cdr:relSizeAnchor>
  <cdr:relSizeAnchor xmlns:cdr="http://schemas.openxmlformats.org/drawingml/2006/chartDrawing">
    <cdr:from>
      <cdr:x>0.81053</cdr:x>
      <cdr:y>0.66069</cdr:y>
    </cdr:from>
    <cdr:to>
      <cdr:x>0.85079</cdr:x>
      <cdr:y>0.66069</cdr:y>
    </cdr:to>
    <cdr:cxnSp macro="">
      <cdr:nvCxnSpPr>
        <cdr:cNvPr id="18" name="Gerade Verbindung mit Pfeil 17"/>
        <cdr:cNvCxnSpPr/>
      </cdr:nvCxnSpPr>
      <cdr:spPr>
        <a:xfrm xmlns:a="http://schemas.openxmlformats.org/drawingml/2006/main">
          <a:off x="5368925" y="2735265"/>
          <a:ext cx="266700" cy="0"/>
        </a:xfrm>
        <a:prstGeom xmlns:a="http://schemas.openxmlformats.org/drawingml/2006/main" prst="straightConnector1">
          <a:avLst/>
        </a:prstGeom>
        <a:ln xmlns:a="http://schemas.openxmlformats.org/drawingml/2006/main" w="38100">
          <a:solidFill>
            <a:schemeClr val="accent1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0.87675</cdr:x>
      <cdr:y>0.61966</cdr:y>
    </cdr:from>
    <cdr:to>
      <cdr:x>0.99944</cdr:x>
      <cdr:y>0.69091</cdr:y>
    </cdr:to>
    <cdr:sp macro="" textlink="">
      <cdr:nvSpPr>
        <cdr:cNvPr id="19" name="Textfeld 13"/>
        <cdr:cNvSpPr txBox="1"/>
      </cdr:nvSpPr>
      <cdr:spPr>
        <a:xfrm xmlns:a="http://schemas.openxmlformats.org/drawingml/2006/main">
          <a:off x="5807586" y="2565400"/>
          <a:ext cx="812723" cy="29495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lIns="0" tIns="0" rIns="0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2000" b="1">
              <a:solidFill>
                <a:schemeClr val="accent1"/>
              </a:solidFill>
              <a:effectLst/>
              <a:latin typeface="Arial" pitchFamily="34" charset="0"/>
              <a:cs typeface="Arial" pitchFamily="34" charset="0"/>
            </a:rPr>
            <a:t>-7.28%</a:t>
          </a:r>
        </a:p>
      </cdr:txBody>
    </cdr:sp>
  </cdr:relSizeAnchor>
  <cdr:relSizeAnchor xmlns:cdr="http://schemas.openxmlformats.org/drawingml/2006/chartDrawing">
    <cdr:from>
      <cdr:x>0.81101</cdr:x>
      <cdr:y>0.70747</cdr:y>
    </cdr:from>
    <cdr:to>
      <cdr:x>0.85127</cdr:x>
      <cdr:y>0.70747</cdr:y>
    </cdr:to>
    <cdr:cxnSp macro="">
      <cdr:nvCxnSpPr>
        <cdr:cNvPr id="20" name="Gerade Verbindung mit Pfeil 19"/>
        <cdr:cNvCxnSpPr/>
      </cdr:nvCxnSpPr>
      <cdr:spPr>
        <a:xfrm xmlns:a="http://schemas.openxmlformats.org/drawingml/2006/main">
          <a:off x="5372100" y="2928940"/>
          <a:ext cx="266700" cy="0"/>
        </a:xfrm>
        <a:prstGeom xmlns:a="http://schemas.openxmlformats.org/drawingml/2006/main" prst="straightConnector1">
          <a:avLst/>
        </a:prstGeom>
        <a:ln xmlns:a="http://schemas.openxmlformats.org/drawingml/2006/main" w="38100">
          <a:solidFill>
            <a:schemeClr val="accent2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0.8542</cdr:x>
      <cdr:y>0.67258</cdr:y>
    </cdr:from>
    <cdr:to>
      <cdr:x>0.99856</cdr:x>
      <cdr:y>0.74382</cdr:y>
    </cdr:to>
    <cdr:sp macro="" textlink="">
      <cdr:nvSpPr>
        <cdr:cNvPr id="22" name="Textfeld 14"/>
        <cdr:cNvSpPr txBox="1"/>
      </cdr:nvSpPr>
      <cdr:spPr>
        <a:xfrm xmlns:a="http://schemas.openxmlformats.org/drawingml/2006/main">
          <a:off x="5658244" y="2784475"/>
          <a:ext cx="956231" cy="29495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2000" b="1">
              <a:solidFill>
                <a:schemeClr val="accent2"/>
              </a:solidFill>
              <a:effectLst/>
              <a:latin typeface="Arial" pitchFamily="34" charset="0"/>
              <a:cs typeface="Arial" pitchFamily="34" charset="0"/>
            </a:rPr>
            <a:t>-10.22%</a:t>
          </a:r>
        </a:p>
      </cdr:txBody>
    </cdr:sp>
  </cdr:relSizeAnchor>
  <cdr:relSizeAnchor xmlns:cdr="http://schemas.openxmlformats.org/drawingml/2006/chartDrawing">
    <cdr:from>
      <cdr:x>0.81148</cdr:x>
      <cdr:y>0.80947</cdr:y>
    </cdr:from>
    <cdr:to>
      <cdr:x>0.85175</cdr:x>
      <cdr:y>0.80947</cdr:y>
    </cdr:to>
    <cdr:cxnSp macro="">
      <cdr:nvCxnSpPr>
        <cdr:cNvPr id="23" name="Gerade Verbindung mit Pfeil 22"/>
        <cdr:cNvCxnSpPr/>
      </cdr:nvCxnSpPr>
      <cdr:spPr>
        <a:xfrm xmlns:a="http://schemas.openxmlformats.org/drawingml/2006/main">
          <a:off x="5375275" y="3351215"/>
          <a:ext cx="266700" cy="0"/>
        </a:xfrm>
        <a:prstGeom xmlns:a="http://schemas.openxmlformats.org/drawingml/2006/main" prst="straightConnector1">
          <a:avLst/>
        </a:prstGeom>
        <a:ln xmlns:a="http://schemas.openxmlformats.org/drawingml/2006/main" w="38100">
          <a:solidFill>
            <a:schemeClr val="accent6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0.85296</cdr:x>
      <cdr:y>0.76691</cdr:y>
    </cdr:from>
    <cdr:to>
      <cdr:x>1</cdr:x>
      <cdr:y>0.83815</cdr:y>
    </cdr:to>
    <cdr:sp macro="" textlink="">
      <cdr:nvSpPr>
        <cdr:cNvPr id="24" name="Textfeld 16"/>
        <cdr:cNvSpPr txBox="1"/>
      </cdr:nvSpPr>
      <cdr:spPr>
        <a:xfrm xmlns:a="http://schemas.openxmlformats.org/drawingml/2006/main">
          <a:off x="5649993" y="3175000"/>
          <a:ext cx="974007" cy="29495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2000" b="1">
              <a:solidFill>
                <a:schemeClr val="accent6"/>
              </a:solidFill>
              <a:effectLst/>
              <a:latin typeface="Arial" pitchFamily="34" charset="0"/>
              <a:cs typeface="Arial" pitchFamily="34" charset="0"/>
            </a:rPr>
            <a:t>-16.55%</a:t>
          </a:r>
        </a:p>
      </cdr:txBody>
    </cdr:sp>
  </cdr:relSizeAnchor>
  <cdr:relSizeAnchor xmlns:cdr="http://schemas.openxmlformats.org/drawingml/2006/chartDrawing">
    <cdr:from>
      <cdr:x>0.81148</cdr:x>
      <cdr:y>0.07554</cdr:y>
    </cdr:from>
    <cdr:to>
      <cdr:x>0.85175</cdr:x>
      <cdr:y>0.07554</cdr:y>
    </cdr:to>
    <cdr:cxnSp macro="">
      <cdr:nvCxnSpPr>
        <cdr:cNvPr id="25" name="Gerade Verbindung mit Pfeil 24"/>
        <cdr:cNvCxnSpPr/>
      </cdr:nvCxnSpPr>
      <cdr:spPr>
        <a:xfrm xmlns:a="http://schemas.openxmlformats.org/drawingml/2006/main">
          <a:off x="5375275" y="312740"/>
          <a:ext cx="266700" cy="0"/>
        </a:xfrm>
        <a:prstGeom xmlns:a="http://schemas.openxmlformats.org/drawingml/2006/main" prst="straightConnector1">
          <a:avLst/>
        </a:prstGeom>
        <a:ln xmlns:a="http://schemas.openxmlformats.org/drawingml/2006/main" w="38100">
          <a:solidFill>
            <a:schemeClr val="accent3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0.86866</cdr:x>
      <cdr:y>0.03758</cdr:y>
    </cdr:from>
    <cdr:to>
      <cdr:x>1</cdr:x>
      <cdr:y>0.10882</cdr:y>
    </cdr:to>
    <cdr:sp macro="" textlink="">
      <cdr:nvSpPr>
        <cdr:cNvPr id="26" name="Textfeld 15"/>
        <cdr:cNvSpPr txBox="1"/>
      </cdr:nvSpPr>
      <cdr:spPr>
        <a:xfrm xmlns:a="http://schemas.openxmlformats.org/drawingml/2006/main">
          <a:off x="5754018" y="155575"/>
          <a:ext cx="869982" cy="29495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lIns="0" tIns="0" rIns="0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2000" b="1">
              <a:solidFill>
                <a:schemeClr val="accent3"/>
              </a:solidFill>
              <a:latin typeface="Arial" pitchFamily="34" charset="0"/>
              <a:cs typeface="Arial" pitchFamily="34" charset="0"/>
            </a:rPr>
            <a:t>89.84%</a:t>
          </a:r>
        </a:p>
      </cdr:txBody>
    </cdr:sp>
  </cdr:relSizeAnchor>
  <cdr:relSizeAnchor xmlns:cdr="http://schemas.openxmlformats.org/drawingml/2006/chartDrawing">
    <cdr:from>
      <cdr:x>0.55984</cdr:x>
      <cdr:y>0.19633</cdr:y>
    </cdr:from>
    <cdr:to>
      <cdr:x>0.60945</cdr:x>
      <cdr:y>0.24648</cdr:y>
    </cdr:to>
    <cdr:grpSp>
      <cdr:nvGrpSpPr>
        <cdr:cNvPr id="29" name="Gruppieren 28"/>
        <cdr:cNvGrpSpPr/>
      </cdr:nvGrpSpPr>
      <cdr:grpSpPr>
        <a:xfrm xmlns:a="http://schemas.openxmlformats.org/drawingml/2006/main">
          <a:off x="3708380" y="812806"/>
          <a:ext cx="328617" cy="207621"/>
          <a:chOff x="0" y="0"/>
          <a:chExt cx="328613" cy="207644"/>
        </a:xfrm>
      </cdr:grpSpPr>
      <cdr:sp macro="" textlink="">
        <cdr:nvSpPr>
          <cdr:cNvPr id="30" name="Rechteck 29"/>
          <cdr:cNvSpPr/>
        </cdr:nvSpPr>
        <cdr:spPr>
          <a:xfrm xmlns:a="http://schemas.openxmlformats.org/drawingml/2006/main">
            <a:off x="0" y="0"/>
            <a:ext cx="328613" cy="207644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bg1"/>
          </a:solidFill>
          <a:ln xmlns:a="http://schemas.openxmlformats.org/drawingml/2006/main" w="12700">
            <a:noFill/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lang="de-DE" sz="1100"/>
          </a:p>
        </cdr:txBody>
      </cdr:sp>
      <cdr:cxnSp macro="">
        <cdr:nvCxnSpPr>
          <cdr:cNvPr id="31" name="Gerade Verbindung 30"/>
          <cdr:cNvCxnSpPr/>
        </cdr:nvCxnSpPr>
        <cdr:spPr>
          <a:xfrm xmlns:a="http://schemas.openxmlformats.org/drawingml/2006/main">
            <a:off x="0" y="103822"/>
            <a:ext cx="130175" cy="0"/>
          </a:xfrm>
          <a:prstGeom xmlns:a="http://schemas.openxmlformats.org/drawingml/2006/main" prst="line">
            <a:avLst/>
          </a:prstGeom>
          <a:ln xmlns:a="http://schemas.openxmlformats.org/drawingml/2006/main" w="38100" cap="rnd">
            <a:solidFill>
              <a:schemeClr val="accent3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2" name="Gerade Verbindung 31"/>
          <cdr:cNvCxnSpPr/>
        </cdr:nvCxnSpPr>
        <cdr:spPr>
          <a:xfrm xmlns:a="http://schemas.openxmlformats.org/drawingml/2006/main">
            <a:off x="196850" y="103822"/>
            <a:ext cx="130175" cy="0"/>
          </a:xfrm>
          <a:prstGeom xmlns:a="http://schemas.openxmlformats.org/drawingml/2006/main" prst="line">
            <a:avLst/>
          </a:prstGeom>
          <a:ln xmlns:a="http://schemas.openxmlformats.org/drawingml/2006/main" w="38100" cap="rnd">
            <a:solidFill>
              <a:schemeClr val="accent3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0.55841</cdr:x>
      <cdr:y>0.32747</cdr:y>
    </cdr:from>
    <cdr:to>
      <cdr:x>0.60825</cdr:x>
      <cdr:y>0.37763</cdr:y>
    </cdr:to>
    <cdr:grpSp>
      <cdr:nvGrpSpPr>
        <cdr:cNvPr id="33" name="Gruppieren 32"/>
        <cdr:cNvGrpSpPr/>
      </cdr:nvGrpSpPr>
      <cdr:grpSpPr>
        <a:xfrm xmlns:a="http://schemas.openxmlformats.org/drawingml/2006/main">
          <a:off x="3698908" y="1355726"/>
          <a:ext cx="330140" cy="207662"/>
          <a:chOff x="0" y="0"/>
          <a:chExt cx="330200" cy="207644"/>
        </a:xfrm>
      </cdr:grpSpPr>
      <cdr:sp macro="" textlink="">
        <cdr:nvSpPr>
          <cdr:cNvPr id="34" name="Rechteck 33"/>
          <cdr:cNvSpPr/>
        </cdr:nvSpPr>
        <cdr:spPr>
          <a:xfrm xmlns:a="http://schemas.openxmlformats.org/drawingml/2006/main">
            <a:off x="0" y="0"/>
            <a:ext cx="328613" cy="207644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bg1"/>
          </a:solidFill>
          <a:ln xmlns:a="http://schemas.openxmlformats.org/drawingml/2006/main" w="12700">
            <a:noFill/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lang="de-DE" sz="1100"/>
          </a:p>
        </cdr:txBody>
      </cdr:sp>
      <cdr:cxnSp macro="">
        <cdr:nvCxnSpPr>
          <cdr:cNvPr id="35" name="Gerade Verbindung 34"/>
          <cdr:cNvCxnSpPr/>
        </cdr:nvCxnSpPr>
        <cdr:spPr>
          <a:xfrm xmlns:a="http://schemas.openxmlformats.org/drawingml/2006/main">
            <a:off x="3175" y="110172"/>
            <a:ext cx="209550" cy="0"/>
          </a:xfrm>
          <a:prstGeom xmlns:a="http://schemas.openxmlformats.org/drawingml/2006/main" prst="line">
            <a:avLst/>
          </a:prstGeom>
          <a:ln xmlns:a="http://schemas.openxmlformats.org/drawingml/2006/main" w="38100" cap="rnd">
            <a:solidFill>
              <a:schemeClr val="accent6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6" name="Gerade Verbindung 35"/>
          <cdr:cNvCxnSpPr/>
        </cdr:nvCxnSpPr>
        <cdr:spPr>
          <a:xfrm xmlns:a="http://schemas.openxmlformats.org/drawingml/2006/main">
            <a:off x="307975" y="113347"/>
            <a:ext cx="22225" cy="0"/>
          </a:xfrm>
          <a:prstGeom xmlns:a="http://schemas.openxmlformats.org/drawingml/2006/main" prst="line">
            <a:avLst/>
          </a:prstGeom>
          <a:ln xmlns:a="http://schemas.openxmlformats.org/drawingml/2006/main" w="38100" cap="rnd">
            <a:solidFill>
              <a:schemeClr val="accent6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0.55841</cdr:x>
      <cdr:y>0.26075</cdr:y>
    </cdr:from>
    <cdr:to>
      <cdr:x>0.60801</cdr:x>
      <cdr:y>0.3109</cdr:y>
    </cdr:to>
    <cdr:grpSp>
      <cdr:nvGrpSpPr>
        <cdr:cNvPr id="37" name="Gruppieren 36"/>
        <cdr:cNvGrpSpPr/>
      </cdr:nvGrpSpPr>
      <cdr:grpSpPr>
        <a:xfrm xmlns:a="http://schemas.openxmlformats.org/drawingml/2006/main">
          <a:off x="3698908" y="1079505"/>
          <a:ext cx="328550" cy="207621"/>
          <a:chOff x="0" y="0"/>
          <a:chExt cx="328613" cy="207644"/>
        </a:xfrm>
      </cdr:grpSpPr>
      <cdr:sp macro="" textlink="">
        <cdr:nvSpPr>
          <cdr:cNvPr id="40" name="Rechteck 39"/>
          <cdr:cNvSpPr/>
        </cdr:nvSpPr>
        <cdr:spPr>
          <a:xfrm xmlns:a="http://schemas.openxmlformats.org/drawingml/2006/main">
            <a:off x="0" y="0"/>
            <a:ext cx="328613" cy="207644"/>
          </a:xfrm>
          <a:prstGeom xmlns:a="http://schemas.openxmlformats.org/drawingml/2006/main" prst="rect">
            <a:avLst/>
          </a:prstGeom>
          <a:solidFill xmlns:a="http://schemas.openxmlformats.org/drawingml/2006/main">
            <a:schemeClr val="bg1"/>
          </a:solidFill>
          <a:ln xmlns:a="http://schemas.openxmlformats.org/drawingml/2006/main" w="12700">
            <a:noFill/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lang="de-DE" sz="1100"/>
          </a:p>
        </cdr:txBody>
      </cdr:sp>
      <cdr:cxnSp macro="">
        <cdr:nvCxnSpPr>
          <cdr:cNvPr id="41" name="Gerade Verbindung 40"/>
          <cdr:cNvCxnSpPr/>
        </cdr:nvCxnSpPr>
        <cdr:spPr>
          <a:xfrm xmlns:a="http://schemas.openxmlformats.org/drawingml/2006/main">
            <a:off x="0" y="103822"/>
            <a:ext cx="130175" cy="0"/>
          </a:xfrm>
          <a:prstGeom xmlns:a="http://schemas.openxmlformats.org/drawingml/2006/main" prst="line">
            <a:avLst/>
          </a:prstGeom>
          <a:ln xmlns:a="http://schemas.openxmlformats.org/drawingml/2006/main" w="38100" cap="rnd">
            <a:solidFill>
              <a:schemeClr val="accent4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5" name="Gerade Verbindung 44"/>
          <cdr:cNvCxnSpPr/>
        </cdr:nvCxnSpPr>
        <cdr:spPr>
          <a:xfrm xmlns:a="http://schemas.openxmlformats.org/drawingml/2006/main">
            <a:off x="304800" y="106997"/>
            <a:ext cx="22225" cy="0"/>
          </a:xfrm>
          <a:prstGeom xmlns:a="http://schemas.openxmlformats.org/drawingml/2006/main" prst="line">
            <a:avLst/>
          </a:prstGeom>
          <a:ln xmlns:a="http://schemas.openxmlformats.org/drawingml/2006/main" w="38100" cap="rnd">
            <a:solidFill>
              <a:schemeClr val="accent4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6" name="Gerade Verbindung 45"/>
          <cdr:cNvCxnSpPr/>
        </cdr:nvCxnSpPr>
        <cdr:spPr>
          <a:xfrm xmlns:a="http://schemas.openxmlformats.org/drawingml/2006/main">
            <a:off x="228600" y="106997"/>
            <a:ext cx="22225" cy="0"/>
          </a:xfrm>
          <a:prstGeom xmlns:a="http://schemas.openxmlformats.org/drawingml/2006/main" prst="line">
            <a:avLst/>
          </a:prstGeom>
          <a:ln xmlns:a="http://schemas.openxmlformats.org/drawingml/2006/main" w="38100" cap="rnd">
            <a:solidFill>
              <a:schemeClr val="accent4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W141"/>
  <sheetViews>
    <sheetView tabSelected="1" zoomScaleNormal="100" workbookViewId="0">
      <pane xSplit="2" topLeftCell="C1" activePane="topRight" state="frozen"/>
      <selection pane="topRight" activeCell="B2" sqref="B2"/>
    </sheetView>
  </sheetViews>
  <sheetFormatPr baseColWidth="10" defaultRowHeight="15"/>
  <cols>
    <col min="1" max="1" width="18.7109375" style="1" customWidth="1"/>
    <col min="2" max="2" width="24.42578125" style="1" customWidth="1"/>
    <col min="3" max="3" width="12.7109375" style="1" customWidth="1"/>
    <col min="4" max="4" width="12.85546875" style="1" customWidth="1"/>
    <col min="5" max="5" width="11.85546875" style="1" customWidth="1"/>
    <col min="6" max="6" width="15.85546875" style="1" customWidth="1"/>
    <col min="7" max="7" width="11.28515625" style="1" customWidth="1"/>
    <col min="8" max="8" width="14" style="1" customWidth="1"/>
    <col min="9" max="9" width="13.140625" style="1" customWidth="1"/>
    <col min="10" max="10" width="12.7109375" style="1" customWidth="1"/>
    <col min="11" max="11" width="11.140625" style="1" customWidth="1"/>
    <col min="12" max="12" width="13.85546875" style="1" customWidth="1"/>
    <col min="13" max="13" width="13.28515625" style="1" customWidth="1"/>
    <col min="14" max="14" width="11" style="1" customWidth="1"/>
    <col min="15" max="15" width="16" style="1" customWidth="1"/>
    <col min="16" max="16" width="15.85546875" style="1" customWidth="1"/>
    <col min="17" max="17" width="11.85546875" style="1" customWidth="1"/>
    <col min="18" max="18" width="12.42578125" style="1" customWidth="1"/>
    <col min="19" max="19" width="10.28515625" style="1" customWidth="1"/>
    <col min="20" max="20" width="10.7109375" style="1" customWidth="1"/>
    <col min="21" max="21" width="8.28515625" style="1" customWidth="1"/>
    <col min="22" max="22" width="13" style="1" customWidth="1"/>
    <col min="23" max="23" width="16.5703125" style="1" customWidth="1"/>
    <col min="24" max="24" width="9.140625" style="1" customWidth="1"/>
    <col min="25" max="25" width="10.85546875" style="1" customWidth="1"/>
    <col min="26" max="26" width="8.85546875" style="1" customWidth="1"/>
    <col min="27" max="27" width="9.7109375" style="1" customWidth="1"/>
    <col min="28" max="28" width="12.85546875" style="1" customWidth="1"/>
    <col min="29" max="29" width="12.5703125" style="1" customWidth="1"/>
    <col min="30" max="30" width="14.140625" style="1" customWidth="1"/>
    <col min="31" max="31" width="13.42578125" style="1" customWidth="1"/>
    <col min="32" max="32" width="14.28515625" style="1" customWidth="1"/>
    <col min="33" max="33" width="15.140625" style="1" customWidth="1"/>
    <col min="34" max="34" width="11.42578125" style="1"/>
    <col min="35" max="35" width="13.5703125" style="3" bestFit="1" customWidth="1"/>
    <col min="36" max="36" width="16.28515625" style="1" bestFit="1" customWidth="1"/>
    <col min="37" max="41" width="11.5703125" style="1" bestFit="1" customWidth="1"/>
    <col min="42" max="44" width="12" style="1" bestFit="1" customWidth="1"/>
    <col min="45" max="45" width="13" style="1" bestFit="1" customWidth="1"/>
    <col min="46" max="16384" width="11.42578125" style="1"/>
  </cols>
  <sheetData>
    <row r="2" spans="1:35">
      <c r="A2" s="8" t="s">
        <v>1</v>
      </c>
      <c r="B2" s="137">
        <v>250000</v>
      </c>
      <c r="D2" s="143"/>
      <c r="E2" s="143"/>
      <c r="F2" s="143"/>
      <c r="G2" s="143"/>
      <c r="H2" s="143"/>
      <c r="I2" s="143"/>
      <c r="J2" s="2"/>
      <c r="K2" s="141"/>
      <c r="L2" s="141"/>
      <c r="M2" s="141"/>
      <c r="N2" s="141"/>
      <c r="O2" s="2"/>
    </row>
    <row r="3" spans="1:35">
      <c r="A3" s="8" t="s">
        <v>51</v>
      </c>
      <c r="B3" s="138">
        <v>4</v>
      </c>
      <c r="D3" s="143"/>
      <c r="E3" s="143"/>
      <c r="F3" s="143"/>
      <c r="G3" s="143"/>
      <c r="H3" s="143"/>
      <c r="I3" s="143"/>
      <c r="J3" s="4"/>
      <c r="K3" s="32"/>
      <c r="L3" s="147"/>
      <c r="M3" s="147"/>
      <c r="N3" s="147"/>
      <c r="O3" s="5"/>
    </row>
    <row r="4" spans="1:35">
      <c r="D4" s="143"/>
      <c r="E4" s="143"/>
      <c r="F4" s="143"/>
      <c r="G4" s="143"/>
      <c r="H4" s="143"/>
      <c r="I4" s="143"/>
      <c r="J4" s="4"/>
      <c r="K4" s="142"/>
      <c r="L4" s="142"/>
      <c r="M4" s="142"/>
      <c r="N4" s="142"/>
      <c r="O4" s="5"/>
    </row>
    <row r="5" spans="1:35">
      <c r="A5" s="1" t="s">
        <v>0</v>
      </c>
      <c r="B5" s="62">
        <v>1.5</v>
      </c>
      <c r="D5" s="143"/>
      <c r="E5" s="143"/>
      <c r="F5" s="143"/>
      <c r="G5" s="143"/>
      <c r="H5" s="143"/>
      <c r="I5" s="143"/>
      <c r="J5" s="4"/>
      <c r="K5" s="32"/>
      <c r="L5" s="147"/>
      <c r="M5" s="147"/>
      <c r="N5" s="147"/>
      <c r="O5" s="5"/>
    </row>
    <row r="6" spans="1:35">
      <c r="A6" s="1" t="s">
        <v>10</v>
      </c>
      <c r="B6" s="130">
        <v>0.15</v>
      </c>
      <c r="D6" s="143"/>
      <c r="E6" s="143"/>
      <c r="F6" s="143"/>
      <c r="G6" s="143"/>
      <c r="H6" s="143"/>
      <c r="I6" s="143"/>
      <c r="J6" s="4"/>
      <c r="K6" s="142"/>
      <c r="L6" s="142"/>
      <c r="M6" s="142"/>
      <c r="N6" s="142"/>
      <c r="O6" s="5"/>
    </row>
    <row r="7" spans="1:35">
      <c r="A7" s="1" t="s">
        <v>32</v>
      </c>
      <c r="B7" s="131">
        <v>1600000</v>
      </c>
      <c r="D7" s="143"/>
      <c r="E7" s="143"/>
      <c r="F7" s="143"/>
      <c r="G7" s="143"/>
      <c r="H7" s="143"/>
      <c r="I7" s="143"/>
      <c r="J7" s="4"/>
      <c r="K7" s="32"/>
      <c r="L7" s="147"/>
      <c r="M7" s="147"/>
      <c r="N7" s="147"/>
      <c r="O7" s="5"/>
    </row>
    <row r="8" spans="1:35" ht="30">
      <c r="A8" s="7" t="s">
        <v>11</v>
      </c>
      <c r="B8" s="132">
        <f>60000/210</f>
        <v>285.71428571428572</v>
      </c>
      <c r="D8" s="143"/>
      <c r="E8" s="143"/>
      <c r="F8" s="143"/>
      <c r="G8" s="143"/>
      <c r="H8" s="143"/>
      <c r="I8" s="143"/>
      <c r="J8" s="4"/>
      <c r="O8" s="5"/>
    </row>
    <row r="9" spans="1:35" ht="15" customHeight="1">
      <c r="A9" s="7" t="s">
        <v>46</v>
      </c>
      <c r="B9" s="133">
        <v>100</v>
      </c>
      <c r="D9" s="145" t="s">
        <v>62</v>
      </c>
      <c r="E9" s="145"/>
      <c r="F9" s="145"/>
      <c r="G9" s="145"/>
      <c r="H9" s="145"/>
      <c r="I9" s="145"/>
      <c r="J9" s="4"/>
      <c r="L9" s="2"/>
      <c r="O9" s="5"/>
    </row>
    <row r="10" spans="1:35" ht="15" customHeight="1">
      <c r="A10" s="7" t="s">
        <v>47</v>
      </c>
      <c r="B10" s="134">
        <v>0.9</v>
      </c>
      <c r="D10" s="145"/>
      <c r="E10" s="145"/>
      <c r="F10" s="145"/>
      <c r="G10" s="145"/>
      <c r="H10" s="145"/>
      <c r="I10" s="145"/>
      <c r="J10" s="4"/>
      <c r="L10" s="2"/>
      <c r="O10" s="5"/>
    </row>
    <row r="11" spans="1:35" ht="15" customHeight="1">
      <c r="A11" s="1" t="s">
        <v>7</v>
      </c>
      <c r="B11" s="135">
        <v>200000</v>
      </c>
      <c r="D11" s="145"/>
      <c r="E11" s="145"/>
      <c r="F11" s="145"/>
      <c r="G11" s="145"/>
      <c r="H11" s="145"/>
      <c r="I11" s="145"/>
      <c r="J11" s="4"/>
      <c r="L11" s="2"/>
      <c r="O11" s="5"/>
    </row>
    <row r="12" spans="1:35" ht="45">
      <c r="A12" s="7" t="s">
        <v>53</v>
      </c>
      <c r="B12" s="134">
        <v>0.05</v>
      </c>
      <c r="D12" s="146" t="s">
        <v>63</v>
      </c>
      <c r="E12" s="146"/>
      <c r="F12" s="146"/>
      <c r="G12" s="146"/>
      <c r="H12" s="146"/>
      <c r="I12" s="146"/>
      <c r="J12" s="4"/>
      <c r="L12" s="2"/>
      <c r="O12" s="5"/>
    </row>
    <row r="13" spans="1:35">
      <c r="A13" s="1" t="s">
        <v>12</v>
      </c>
      <c r="B13" s="136">
        <v>0.8</v>
      </c>
      <c r="D13" s="146"/>
      <c r="E13" s="146"/>
      <c r="F13" s="146"/>
      <c r="G13" s="146"/>
      <c r="H13" s="146"/>
      <c r="I13" s="146"/>
      <c r="J13" s="4"/>
      <c r="L13" s="2"/>
      <c r="O13" s="5"/>
    </row>
    <row r="14" spans="1:35">
      <c r="D14" s="7"/>
      <c r="E14" s="4"/>
      <c r="F14" s="4"/>
      <c r="I14" s="4"/>
      <c r="J14" s="4"/>
      <c r="L14" s="2"/>
      <c r="O14" s="5"/>
    </row>
    <row r="15" spans="1:35">
      <c r="K15" s="8"/>
      <c r="L15" s="8"/>
      <c r="M15" s="8"/>
      <c r="N15" s="8"/>
      <c r="O15" s="8"/>
      <c r="P15" s="8"/>
      <c r="R15" s="8"/>
    </row>
    <row r="16" spans="1:35" s="11" customFormat="1" ht="18">
      <c r="A16" s="154" t="s">
        <v>56</v>
      </c>
      <c r="B16" s="155"/>
      <c r="C16" s="160" t="s">
        <v>25</v>
      </c>
      <c r="D16" s="161"/>
      <c r="E16" s="161"/>
      <c r="F16" s="161"/>
      <c r="G16" s="161"/>
      <c r="H16" s="161"/>
      <c r="I16" s="161"/>
      <c r="J16" s="162"/>
      <c r="K16" s="161" t="s">
        <v>26</v>
      </c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2"/>
      <c r="W16" s="163" t="s">
        <v>59</v>
      </c>
      <c r="X16" s="9"/>
      <c r="Y16" s="10"/>
      <c r="Z16" s="10"/>
      <c r="AA16" s="10"/>
      <c r="AB16" s="10"/>
      <c r="AI16" s="12"/>
    </row>
    <row r="17" spans="1:49" s="11" customFormat="1" ht="18" customHeight="1">
      <c r="A17" s="154"/>
      <c r="B17" s="155"/>
      <c r="C17" s="165" t="s">
        <v>21</v>
      </c>
      <c r="D17" s="166"/>
      <c r="E17" s="166"/>
      <c r="F17" s="167"/>
      <c r="G17" s="165" t="s">
        <v>22</v>
      </c>
      <c r="H17" s="166"/>
      <c r="I17" s="166"/>
      <c r="J17" s="167"/>
      <c r="K17" s="160" t="s">
        <v>23</v>
      </c>
      <c r="L17" s="161"/>
      <c r="M17" s="161"/>
      <c r="N17" s="161"/>
      <c r="O17" s="161"/>
      <c r="P17" s="161"/>
      <c r="Q17" s="161"/>
      <c r="R17" s="162"/>
      <c r="S17" s="160" t="s">
        <v>24</v>
      </c>
      <c r="T17" s="161"/>
      <c r="U17" s="161"/>
      <c r="V17" s="162"/>
      <c r="W17" s="164"/>
      <c r="X17" s="160" t="s">
        <v>50</v>
      </c>
      <c r="Y17" s="161"/>
      <c r="Z17" s="161"/>
      <c r="AA17" s="161"/>
      <c r="AB17" s="158" t="s">
        <v>43</v>
      </c>
      <c r="AC17" s="156" t="s">
        <v>58</v>
      </c>
      <c r="AE17" s="1"/>
      <c r="AI17" s="12"/>
    </row>
    <row r="18" spans="1:49" s="16" customFormat="1" ht="51.75" customHeight="1">
      <c r="A18" s="13" t="s">
        <v>42</v>
      </c>
      <c r="B18" s="13" t="s">
        <v>52</v>
      </c>
      <c r="C18" s="14" t="s">
        <v>27</v>
      </c>
      <c r="D18" s="14" t="s">
        <v>3</v>
      </c>
      <c r="E18" s="14" t="s">
        <v>2</v>
      </c>
      <c r="F18" s="78" t="s">
        <v>28</v>
      </c>
      <c r="G18" s="14" t="s">
        <v>2</v>
      </c>
      <c r="H18" s="14" t="s">
        <v>30</v>
      </c>
      <c r="I18" s="14" t="s">
        <v>9</v>
      </c>
      <c r="J18" s="78" t="s">
        <v>29</v>
      </c>
      <c r="K18" s="14" t="s">
        <v>35</v>
      </c>
      <c r="L18" s="14" t="s">
        <v>33</v>
      </c>
      <c r="M18" s="15" t="s">
        <v>6</v>
      </c>
      <c r="N18" s="14" t="s">
        <v>8</v>
      </c>
      <c r="O18" s="14" t="s">
        <v>36</v>
      </c>
      <c r="P18" s="15" t="s">
        <v>37</v>
      </c>
      <c r="Q18" s="14" t="s">
        <v>34</v>
      </c>
      <c r="R18" s="78" t="s">
        <v>31</v>
      </c>
      <c r="S18" s="15" t="s">
        <v>39</v>
      </c>
      <c r="T18" s="15" t="s">
        <v>40</v>
      </c>
      <c r="U18" s="14" t="s">
        <v>41</v>
      </c>
      <c r="V18" s="78" t="s">
        <v>38</v>
      </c>
      <c r="W18" s="157"/>
      <c r="X18" s="14" t="s">
        <v>44</v>
      </c>
      <c r="Y18" s="14" t="s">
        <v>48</v>
      </c>
      <c r="Z18" s="14" t="s">
        <v>49</v>
      </c>
      <c r="AA18" s="14" t="s">
        <v>45</v>
      </c>
      <c r="AB18" s="159"/>
      <c r="AC18" s="157"/>
      <c r="AE18" s="1"/>
      <c r="AM18" s="17"/>
    </row>
    <row r="19" spans="1:49" ht="15" hidden="1" customHeight="1">
      <c r="A19" s="18" t="e">
        <f>-(J19+V19*B$3)/(2*F19+2*R19*B$3)+SQRT((B$2/(F19+R19*B$3))+((J19+V19*B$3)/(2*F19+2*R19*B$3))*((J19+V19*B$3)/(2*F19+2*R19*B$3)))</f>
        <v>#REF!</v>
      </c>
      <c r="B19" s="1" t="s">
        <v>4</v>
      </c>
      <c r="C19" s="19">
        <v>6122.9810673763104</v>
      </c>
      <c r="D19" s="20"/>
      <c r="E19" s="21">
        <v>0</v>
      </c>
      <c r="F19" s="79" t="e">
        <f>#REF!+E19</f>
        <v>#REF!</v>
      </c>
      <c r="G19" s="22" t="e">
        <f>#REF!*I$3</f>
        <v>#REF!</v>
      </c>
      <c r="H19" s="21">
        <v>1</v>
      </c>
      <c r="I19" s="22">
        <f>H19*I$3*L$15/100</f>
        <v>0</v>
      </c>
      <c r="J19" s="79" t="e">
        <f>G19+I19</f>
        <v>#REF!</v>
      </c>
      <c r="K19" s="23">
        <f>C19*L$3</f>
        <v>0</v>
      </c>
      <c r="L19" s="24">
        <f>2*95</f>
        <v>190</v>
      </c>
      <c r="M19" s="25" t="e">
        <f>O$3*L19/O$15</f>
        <v>#DIV/0!</v>
      </c>
      <c r="N19" s="26"/>
      <c r="O19" s="24"/>
      <c r="P19" s="27">
        <f>L19*I$2</f>
        <v>0</v>
      </c>
      <c r="Q19" s="26">
        <f>P19*E$2*E$3*24*365/1000</f>
        <v>0</v>
      </c>
      <c r="R19" s="86" t="e">
        <f>K19+M19+Q19</f>
        <v>#DIV/0!</v>
      </c>
      <c r="S19" s="26">
        <v>0</v>
      </c>
      <c r="T19" s="26"/>
      <c r="U19" s="24">
        <v>0</v>
      </c>
      <c r="V19" s="86">
        <f>S19+U19</f>
        <v>0</v>
      </c>
      <c r="W19" s="67" t="e">
        <f t="shared" ref="W19:W28" si="0" xml:space="preserve"> (F19 + R19*B$3) * A19 + J19 + V19*B$3</f>
        <v>#REF!</v>
      </c>
      <c r="Y19" s="24"/>
      <c r="Z19" s="29">
        <v>2.4405739018870292</v>
      </c>
      <c r="AA19" s="29" t="e">
        <f>#REF!/Z19</f>
        <v>#REF!</v>
      </c>
      <c r="AB19" s="87" t="e">
        <f>B$3*365*24*3600/AA19</f>
        <v>#REF!</v>
      </c>
      <c r="AC19" s="63" t="e">
        <f>W19/#REF!</f>
        <v>#REF!</v>
      </c>
      <c r="AE19" s="6" t="e">
        <f>(#REF!*($F10+$R10*$B$3)*($J$22+$V$22*$B$3)-#REF!*($F$22+$R$22*$B$3)*($J10+$V10*$B$3))/(#REF!*($F10+$R10*$B$3)-#REF!*($F$22+$R$22*$B$3))</f>
        <v>#REF!</v>
      </c>
      <c r="AM19" s="3"/>
      <c r="AN19" s="30"/>
      <c r="AO19" s="30"/>
      <c r="AP19" s="30"/>
      <c r="AQ19" s="30"/>
      <c r="AR19" s="30"/>
      <c r="AS19" s="30"/>
      <c r="AT19" s="30"/>
      <c r="AU19" s="30"/>
      <c r="AV19" s="30"/>
    </row>
    <row r="20" spans="1:49" ht="15" hidden="1" customHeight="1">
      <c r="A20" s="18" t="e">
        <f>-(J20+V20*B$3)/(2*F20+2*R20*B$3)+SQRT((B$2/(F20+R20*B$3))+((J20+V20*B$3)/(2*F20+2*R20*B$3))*((J20+V20*B$3)/(2*F20+2*R20*B$3)))</f>
        <v>#REF!</v>
      </c>
      <c r="B20" s="1" t="s">
        <v>5</v>
      </c>
      <c r="C20" s="19">
        <f>C19</f>
        <v>6122.9810673763104</v>
      </c>
      <c r="D20" s="20"/>
      <c r="E20" s="21">
        <v>0</v>
      </c>
      <c r="F20" s="79" t="e">
        <f>#REF!+E20</f>
        <v>#REF!</v>
      </c>
      <c r="G20" s="22" t="e">
        <f>#REF!*I$3</f>
        <v>#REF!</v>
      </c>
      <c r="H20" s="21">
        <v>5</v>
      </c>
      <c r="I20" s="22">
        <f>H20*I$3*L$15/100</f>
        <v>0</v>
      </c>
      <c r="J20" s="79" t="e">
        <f t="shared" ref="J20:J26" si="1">G20+I20</f>
        <v>#REF!</v>
      </c>
      <c r="K20" s="23">
        <f>C20*L$3</f>
        <v>0</v>
      </c>
      <c r="L20" s="24">
        <f>L19</f>
        <v>190</v>
      </c>
      <c r="M20" s="25" t="e">
        <f>O$3*L20/O$15</f>
        <v>#DIV/0!</v>
      </c>
      <c r="N20" s="26"/>
      <c r="O20" s="24"/>
      <c r="P20" s="27">
        <f>L20*I$2</f>
        <v>0</v>
      </c>
      <c r="Q20" s="26">
        <f>P20*E$2*E$3*24*365/1000</f>
        <v>0</v>
      </c>
      <c r="R20" s="86" t="e">
        <f>K20+M20+Q20</f>
        <v>#DIV/0!</v>
      </c>
      <c r="S20" s="31">
        <f>S19</f>
        <v>0</v>
      </c>
      <c r="T20" s="31"/>
      <c r="U20" s="24">
        <v>0</v>
      </c>
      <c r="V20" s="86">
        <f t="shared" ref="V20" si="2">S20+U20</f>
        <v>0</v>
      </c>
      <c r="W20" s="67" t="e">
        <f t="shared" si="0"/>
        <v>#REF!</v>
      </c>
      <c r="Y20" s="32"/>
      <c r="Z20" s="29">
        <v>2.6695501890828628</v>
      </c>
      <c r="AA20" s="29" t="e">
        <f>#REF!/Z20</f>
        <v>#REF!</v>
      </c>
      <c r="AB20" s="87" t="e">
        <f>B$3*365*24*3600/AA20</f>
        <v>#REF!</v>
      </c>
      <c r="AC20" s="63" t="e">
        <f>W20/#REF!</f>
        <v>#REF!</v>
      </c>
      <c r="AE20" s="6" t="e">
        <f>(#REF!*($F11+$R11*$B$3)*($J$22+$V$22*$B$3)-#REF!*($F$22+$R$22*$B$3)*($J11+$V11*$B$3))/(#REF!*($F11+$R11*$B$3)-#REF!*($F$22+$R$22*$B$3))</f>
        <v>#REF!</v>
      </c>
      <c r="AM20" s="3"/>
      <c r="AN20" s="30"/>
      <c r="AO20" s="30"/>
      <c r="AP20" s="30"/>
      <c r="AQ20" s="30"/>
      <c r="AR20" s="30"/>
      <c r="AS20" s="30"/>
      <c r="AT20" s="30"/>
      <c r="AU20" s="30"/>
      <c r="AV20" s="30"/>
    </row>
    <row r="21" spans="1:49" ht="15" customHeight="1">
      <c r="A21" s="58">
        <f t="shared" ref="A21:A28" si="3">IF(($B$2-J21-V21*$B$3)/(F21+R21*$B$3)&gt;0,($B$2-J21-V21*$B$3)/(F21+R21*$B$3),0)</f>
        <v>25.72635267199162</v>
      </c>
      <c r="B21" s="98" t="s">
        <v>13</v>
      </c>
      <c r="C21" s="91">
        <f>5997.07*1.19</f>
        <v>7136.5132999999996</v>
      </c>
      <c r="D21" s="92">
        <v>0</v>
      </c>
      <c r="E21" s="93">
        <v>0</v>
      </c>
      <c r="F21" s="80">
        <f>SUM(C21:E21)</f>
        <v>7136.5132999999996</v>
      </c>
      <c r="G21" s="35">
        <v>0</v>
      </c>
      <c r="H21" s="102">
        <v>0</v>
      </c>
      <c r="I21" s="35">
        <f t="shared" ref="I21:I28" si="4">H21*$B$8</f>
        <v>0</v>
      </c>
      <c r="J21" s="83">
        <f>G21+I21</f>
        <v>0</v>
      </c>
      <c r="K21" s="104">
        <f>C21/1.19*$B$12</f>
        <v>299.8535</v>
      </c>
      <c r="L21" s="103">
        <v>267</v>
      </c>
      <c r="M21" s="105">
        <f>$B$11*L21/$B$7</f>
        <v>33.375</v>
      </c>
      <c r="N21" s="106">
        <v>78</v>
      </c>
      <c r="O21" s="107">
        <f>P21</f>
        <v>118.75123152709401</v>
      </c>
      <c r="P21" s="108">
        <v>118.75123152709401</v>
      </c>
      <c r="Q21" s="109">
        <f t="shared" ref="Q21:Q28" si="5">(O21*(1-X21/AA21)+P21*(X21/AA21))*($B$5*$B$6*24*365/1000)</f>
        <v>234.05867733990226</v>
      </c>
      <c r="R21" s="80">
        <f>K21+M21+N21+Q21</f>
        <v>645.2871773399022</v>
      </c>
      <c r="S21" s="93">
        <v>0</v>
      </c>
      <c r="T21" s="34">
        <v>0</v>
      </c>
      <c r="U21" s="93">
        <v>0</v>
      </c>
      <c r="V21" s="80">
        <f>SUM(S21:U21)</f>
        <v>0</v>
      </c>
      <c r="W21" s="68">
        <f t="shared" si="0"/>
        <v>250000.00000000003</v>
      </c>
      <c r="X21" s="122">
        <v>406.32796299999995</v>
      </c>
      <c r="Y21" s="123">
        <f t="shared" ref="Y21:Y28" si="6">X$21/X21</f>
        <v>1</v>
      </c>
      <c r="Z21" s="124">
        <f>Y21/(1+((1-$B$10)*(Y21-1)))</f>
        <v>1</v>
      </c>
      <c r="AA21" s="123">
        <f>X21/$B$10</f>
        <v>451.4755144444444</v>
      </c>
      <c r="AB21" s="88">
        <f t="shared" ref="AB21:AB28" si="7">(B$3*365*24*3600/AA21)*$B$13</f>
        <v>223523.08546384738</v>
      </c>
      <c r="AC21" s="64">
        <f t="shared" ref="AC21:AC28" si="8">W21/AB21/A21</f>
        <v>4.3474981517877015E-2</v>
      </c>
      <c r="AE21" s="6"/>
      <c r="AM21" s="3"/>
      <c r="AN21" s="30"/>
      <c r="AO21" s="30"/>
      <c r="AP21" s="30"/>
      <c r="AQ21" s="30"/>
      <c r="AR21" s="30"/>
      <c r="AS21" s="30"/>
      <c r="AT21" s="30"/>
      <c r="AU21" s="30"/>
      <c r="AV21" s="30"/>
      <c r="AW21" s="30"/>
    </row>
    <row r="22" spans="1:49" ht="15" customHeight="1">
      <c r="A22" s="59">
        <f t="shared" si="3"/>
        <v>24.844405251617761</v>
      </c>
      <c r="B22" s="28" t="s">
        <v>14</v>
      </c>
      <c r="C22" s="91">
        <f t="shared" ref="C22:C23" si="9">5997.07*1.19</f>
        <v>7136.5132999999996</v>
      </c>
      <c r="D22" s="94">
        <v>0</v>
      </c>
      <c r="E22" s="93">
        <v>0</v>
      </c>
      <c r="F22" s="81">
        <f t="shared" ref="F22:F28" si="10">SUM(C22:E22)</f>
        <v>7136.5132999999996</v>
      </c>
      <c r="G22" s="35">
        <v>0</v>
      </c>
      <c r="H22" s="102">
        <v>1</v>
      </c>
      <c r="I22" s="35">
        <f t="shared" si="4"/>
        <v>285.71428571428572</v>
      </c>
      <c r="J22" s="83">
        <f>G22+I22</f>
        <v>285.71428571428572</v>
      </c>
      <c r="K22" s="104">
        <f t="shared" ref="K22:K28" si="11">C22/1.19*$B$12</f>
        <v>299.8535</v>
      </c>
      <c r="L22" s="102">
        <f>L21</f>
        <v>267</v>
      </c>
      <c r="M22" s="105">
        <f t="shared" ref="M22:M28" si="12">$B$11*L22/$B$7</f>
        <v>33.375</v>
      </c>
      <c r="N22" s="110">
        <v>78</v>
      </c>
      <c r="O22" s="107">
        <f>O21</f>
        <v>118.75123152709401</v>
      </c>
      <c r="P22" s="111">
        <v>191.98507462686598</v>
      </c>
      <c r="Q22" s="109">
        <f t="shared" si="5"/>
        <v>317.42505874045901</v>
      </c>
      <c r="R22" s="81">
        <f t="shared" ref="R22:R28" si="13">K22+M22+N22+Q22</f>
        <v>728.65355874045895</v>
      </c>
      <c r="S22" s="93">
        <v>0</v>
      </c>
      <c r="T22" s="35">
        <v>0</v>
      </c>
      <c r="U22" s="93">
        <v>0</v>
      </c>
      <c r="V22" s="81">
        <f t="shared" ref="V22:V28" si="14">SUM(S22:U22)</f>
        <v>0</v>
      </c>
      <c r="W22" s="68">
        <f t="shared" si="0"/>
        <v>250000</v>
      </c>
      <c r="X22" s="122">
        <v>61.724186000000003</v>
      </c>
      <c r="Y22" s="125">
        <f t="shared" si="6"/>
        <v>6.5829618717045522</v>
      </c>
      <c r="Z22" s="124">
        <f t="shared" ref="Z22:Z28" si="15">Y22/(1+((1-$B$10)*(Y22-1)))</f>
        <v>4.2244612583297503</v>
      </c>
      <c r="AA22" s="125">
        <f t="shared" ref="AA22:AA28" si="16">AA$21/Z22</f>
        <v>106.87173744444443</v>
      </c>
      <c r="AB22" s="88">
        <f t="shared" si="7"/>
        <v>944264.61488435289</v>
      </c>
      <c r="AC22" s="64">
        <f t="shared" si="8"/>
        <v>1.0656576051105386E-2</v>
      </c>
      <c r="AE22" s="6"/>
      <c r="AM22" s="3"/>
      <c r="AN22" s="36"/>
    </row>
    <row r="23" spans="1:49" ht="15" customHeight="1">
      <c r="A23" s="59">
        <f t="shared" si="3"/>
        <v>24.68855454779457</v>
      </c>
      <c r="B23" s="28" t="s">
        <v>15</v>
      </c>
      <c r="C23" s="91">
        <f t="shared" si="9"/>
        <v>7136.5132999999996</v>
      </c>
      <c r="D23" s="94">
        <v>0</v>
      </c>
      <c r="E23" s="93">
        <v>0</v>
      </c>
      <c r="F23" s="81">
        <f t="shared" si="10"/>
        <v>7136.5132999999996</v>
      </c>
      <c r="G23" s="35">
        <v>0</v>
      </c>
      <c r="H23" s="102">
        <v>5</v>
      </c>
      <c r="I23" s="35">
        <f t="shared" si="4"/>
        <v>1428.5714285714287</v>
      </c>
      <c r="J23" s="83">
        <f t="shared" si="1"/>
        <v>1428.5714285714287</v>
      </c>
      <c r="K23" s="104">
        <f t="shared" si="11"/>
        <v>299.8535</v>
      </c>
      <c r="L23" s="102">
        <f>L21</f>
        <v>267</v>
      </c>
      <c r="M23" s="105">
        <f t="shared" si="12"/>
        <v>33.375</v>
      </c>
      <c r="N23" s="110">
        <v>78</v>
      </c>
      <c r="O23" s="107">
        <f>O21</f>
        <v>118.75123152709401</v>
      </c>
      <c r="P23" s="111">
        <v>200.56025369978897</v>
      </c>
      <c r="Q23" s="109">
        <f t="shared" si="5"/>
        <v>321.71467963405235</v>
      </c>
      <c r="R23" s="81">
        <f t="shared" si="13"/>
        <v>732.94317963405229</v>
      </c>
      <c r="S23" s="93">
        <v>0</v>
      </c>
      <c r="T23" s="35">
        <v>0</v>
      </c>
      <c r="U23" s="93">
        <v>0</v>
      </c>
      <c r="V23" s="81">
        <f t="shared" si="14"/>
        <v>0</v>
      </c>
      <c r="W23" s="68">
        <f t="shared" si="0"/>
        <v>250000</v>
      </c>
      <c r="X23" s="122">
        <v>53.777366999999998</v>
      </c>
      <c r="Y23" s="125">
        <f t="shared" si="6"/>
        <v>7.5557429764086432</v>
      </c>
      <c r="Z23" s="124">
        <f t="shared" si="15"/>
        <v>4.563819930748692</v>
      </c>
      <c r="AA23" s="125">
        <f t="shared" si="16"/>
        <v>98.92491844444443</v>
      </c>
      <c r="AB23" s="88">
        <f t="shared" si="7"/>
        <v>1020119.1124223499</v>
      </c>
      <c r="AC23" s="64">
        <f t="shared" si="8"/>
        <v>9.9264385971958788E-3</v>
      </c>
      <c r="AE23" s="6"/>
      <c r="AM23" s="3"/>
      <c r="AN23" s="36"/>
    </row>
    <row r="24" spans="1:49" ht="15" customHeight="1">
      <c r="A24" s="59">
        <f t="shared" si="3"/>
        <v>22.1409100335629</v>
      </c>
      <c r="B24" s="28" t="s">
        <v>16</v>
      </c>
      <c r="C24" s="91">
        <f>6481.34*1.19</f>
        <v>7712.7946000000002</v>
      </c>
      <c r="D24" s="94">
        <v>0</v>
      </c>
      <c r="E24" s="93">
        <v>0</v>
      </c>
      <c r="F24" s="81">
        <f t="shared" si="10"/>
        <v>7712.7946000000002</v>
      </c>
      <c r="G24" s="35">
        <v>0</v>
      </c>
      <c r="H24" s="102">
        <v>7</v>
      </c>
      <c r="I24" s="35">
        <f t="shared" si="4"/>
        <v>2000</v>
      </c>
      <c r="J24" s="83">
        <f t="shared" si="1"/>
        <v>2000</v>
      </c>
      <c r="K24" s="104">
        <f t="shared" si="11"/>
        <v>324.06700000000001</v>
      </c>
      <c r="L24" s="102">
        <v>389</v>
      </c>
      <c r="M24" s="105">
        <f t="shared" si="12"/>
        <v>48.625</v>
      </c>
      <c r="N24" s="110">
        <v>78</v>
      </c>
      <c r="O24" s="107">
        <v>150</v>
      </c>
      <c r="P24" s="111">
        <v>284.09090909090907</v>
      </c>
      <c r="Q24" s="109">
        <f t="shared" si="5"/>
        <v>421.35558676333159</v>
      </c>
      <c r="R24" s="81">
        <f t="shared" si="13"/>
        <v>872.04758676333154</v>
      </c>
      <c r="S24" s="93">
        <v>0</v>
      </c>
      <c r="T24" s="35">
        <v>0</v>
      </c>
      <c r="U24" s="93">
        <v>0</v>
      </c>
      <c r="V24" s="81">
        <f t="shared" si="14"/>
        <v>0</v>
      </c>
      <c r="W24" s="68">
        <f t="shared" si="0"/>
        <v>250000</v>
      </c>
      <c r="X24" s="122">
        <v>40.950991631000001</v>
      </c>
      <c r="Y24" s="125">
        <f t="shared" si="6"/>
        <v>9.9222985040589027</v>
      </c>
      <c r="Z24" s="124">
        <f t="shared" si="15"/>
        <v>5.243706784316152</v>
      </c>
      <c r="AA24" s="125">
        <f t="shared" si="16"/>
        <v>86.098543075444425</v>
      </c>
      <c r="AB24" s="88">
        <f t="shared" si="7"/>
        <v>1172089.5196980555</v>
      </c>
      <c r="AC24" s="64">
        <f t="shared" si="8"/>
        <v>9.6334923920560825E-3</v>
      </c>
      <c r="AE24" s="6"/>
      <c r="AM24" s="3"/>
      <c r="AN24" s="36"/>
    </row>
    <row r="25" spans="1:49" ht="15" customHeight="1">
      <c r="A25" s="59">
        <f t="shared" si="3"/>
        <v>21.566808434748527</v>
      </c>
      <c r="B25" s="28" t="s">
        <v>17</v>
      </c>
      <c r="C25" s="91">
        <f>6481.34*1.19</f>
        <v>7712.7946000000002</v>
      </c>
      <c r="D25" s="94">
        <v>0</v>
      </c>
      <c r="E25" s="93">
        <v>0</v>
      </c>
      <c r="F25" s="81">
        <f t="shared" si="10"/>
        <v>7712.7946000000002</v>
      </c>
      <c r="G25" s="35">
        <v>0</v>
      </c>
      <c r="H25" s="102">
        <v>4</v>
      </c>
      <c r="I25" s="35">
        <f t="shared" si="4"/>
        <v>1142.8571428571429</v>
      </c>
      <c r="J25" s="83">
        <f t="shared" si="1"/>
        <v>1142.8571428571429</v>
      </c>
      <c r="K25" s="104">
        <f t="shared" si="11"/>
        <v>324.06700000000001</v>
      </c>
      <c r="L25" s="102">
        <f>L24</f>
        <v>389</v>
      </c>
      <c r="M25" s="105">
        <f t="shared" si="12"/>
        <v>48.625</v>
      </c>
      <c r="N25" s="110">
        <v>78</v>
      </c>
      <c r="O25" s="107">
        <f>O24</f>
        <v>150</v>
      </c>
      <c r="P25" s="112">
        <v>293.22831050228308</v>
      </c>
      <c r="Q25" s="109">
        <f t="shared" si="5"/>
        <v>505.83315614490078</v>
      </c>
      <c r="R25" s="81">
        <f t="shared" si="13"/>
        <v>956.52515614490085</v>
      </c>
      <c r="S25" s="93">
        <v>0</v>
      </c>
      <c r="T25" s="35">
        <v>0</v>
      </c>
      <c r="U25" s="93">
        <v>0</v>
      </c>
      <c r="V25" s="81">
        <f t="shared" si="14"/>
        <v>0</v>
      </c>
      <c r="W25" s="68">
        <f t="shared" si="0"/>
        <v>250000</v>
      </c>
      <c r="X25" s="122">
        <v>131.57619800000001</v>
      </c>
      <c r="Y25" s="125">
        <f t="shared" si="6"/>
        <v>3.0881570464591168</v>
      </c>
      <c r="Z25" s="124">
        <f t="shared" si="15"/>
        <v>2.5546963317817792</v>
      </c>
      <c r="AA25" s="125">
        <f t="shared" si="16"/>
        <v>176.72374944444442</v>
      </c>
      <c r="AB25" s="88">
        <f t="shared" si="7"/>
        <v>571033.60650303599</v>
      </c>
      <c r="AC25" s="64">
        <f t="shared" si="8"/>
        <v>2.0299832750046022E-2</v>
      </c>
      <c r="AE25" s="6"/>
      <c r="AM25" s="3"/>
      <c r="AN25" s="36"/>
    </row>
    <row r="26" spans="1:49" ht="15" customHeight="1">
      <c r="A26" s="60">
        <f t="shared" si="3"/>
        <v>18.212743072477998</v>
      </c>
      <c r="B26" s="99" t="s">
        <v>18</v>
      </c>
      <c r="C26" s="91">
        <f>8104.34*1.19</f>
        <v>9644.1646000000001</v>
      </c>
      <c r="D26" s="94">
        <v>0</v>
      </c>
      <c r="E26" s="93">
        <v>0</v>
      </c>
      <c r="F26" s="81">
        <f t="shared" si="10"/>
        <v>9644.1646000000001</v>
      </c>
      <c r="G26" s="35">
        <v>0</v>
      </c>
      <c r="H26" s="102">
        <v>6</v>
      </c>
      <c r="I26" s="35">
        <f t="shared" si="4"/>
        <v>1714.2857142857142</v>
      </c>
      <c r="J26" s="81">
        <f t="shared" si="1"/>
        <v>1714.2857142857142</v>
      </c>
      <c r="K26" s="104">
        <f t="shared" si="11"/>
        <v>405.21700000000004</v>
      </c>
      <c r="L26" s="102">
        <f>L24</f>
        <v>389</v>
      </c>
      <c r="M26" s="105">
        <f t="shared" si="12"/>
        <v>48.625</v>
      </c>
      <c r="N26" s="110">
        <v>78</v>
      </c>
      <c r="O26" s="107">
        <v>203</v>
      </c>
      <c r="P26" s="111">
        <v>277.64999999999998</v>
      </c>
      <c r="Q26" s="109">
        <f t="shared" si="5"/>
        <v>465.24863577296128</v>
      </c>
      <c r="R26" s="81">
        <f t="shared" si="13"/>
        <v>997.09063577296138</v>
      </c>
      <c r="S26" s="93">
        <v>0</v>
      </c>
      <c r="T26" s="35">
        <v>0</v>
      </c>
      <c r="U26" s="93">
        <v>0</v>
      </c>
      <c r="V26" s="81">
        <f t="shared" si="14"/>
        <v>0</v>
      </c>
      <c r="W26" s="68">
        <f t="shared" si="0"/>
        <v>250000</v>
      </c>
      <c r="X26" s="122">
        <v>35.862583999999998</v>
      </c>
      <c r="Y26" s="125">
        <f t="shared" si="6"/>
        <v>11.330136250081701</v>
      </c>
      <c r="Z26" s="124">
        <f t="shared" si="15"/>
        <v>5.5730744303477886</v>
      </c>
      <c r="AA26" s="125">
        <f t="shared" si="16"/>
        <v>81.010135444444444</v>
      </c>
      <c r="AB26" s="88">
        <f t="shared" si="7"/>
        <v>1245710.7921910111</v>
      </c>
      <c r="AC26" s="64">
        <f t="shared" si="8"/>
        <v>1.1019132890298274E-2</v>
      </c>
      <c r="AE26" s="6"/>
      <c r="AM26" s="3"/>
      <c r="AN26" s="36"/>
    </row>
    <row r="27" spans="1:49" ht="15" customHeight="1">
      <c r="A27" s="58">
        <f t="shared" si="3"/>
        <v>21.883016925217106</v>
      </c>
      <c r="B27" s="100" t="s">
        <v>19</v>
      </c>
      <c r="C27" s="95">
        <f>6481.34*1.19</f>
        <v>7712.7946000000002</v>
      </c>
      <c r="D27" s="92">
        <v>0</v>
      </c>
      <c r="E27" s="37">
        <v>0</v>
      </c>
      <c r="F27" s="80">
        <f>SUM(C27:E27)</f>
        <v>7712.7946000000002</v>
      </c>
      <c r="G27" s="34">
        <v>0</v>
      </c>
      <c r="H27" s="103">
        <v>11</v>
      </c>
      <c r="I27" s="34">
        <f t="shared" si="4"/>
        <v>3142.8571428571431</v>
      </c>
      <c r="J27" s="84">
        <f>G27+I27</f>
        <v>3142.8571428571431</v>
      </c>
      <c r="K27" s="34">
        <f t="shared" si="11"/>
        <v>324.06700000000001</v>
      </c>
      <c r="L27" s="103">
        <f>L24</f>
        <v>389</v>
      </c>
      <c r="M27" s="113">
        <f>$B$11*L27/$B$7</f>
        <v>48.625</v>
      </c>
      <c r="N27" s="106">
        <v>78</v>
      </c>
      <c r="O27" s="114">
        <f>O24</f>
        <v>150</v>
      </c>
      <c r="P27" s="108">
        <v>321.11</v>
      </c>
      <c r="Q27" s="115">
        <f t="shared" si="5"/>
        <v>441.30027363670695</v>
      </c>
      <c r="R27" s="80">
        <f>K27+M27+N27+Q27</f>
        <v>891.99227363670695</v>
      </c>
      <c r="S27" s="37">
        <v>0</v>
      </c>
      <c r="T27" s="34">
        <v>0</v>
      </c>
      <c r="U27" s="37">
        <v>0</v>
      </c>
      <c r="V27" s="80">
        <f>SUM(S27:U27)</f>
        <v>0</v>
      </c>
      <c r="W27" s="69">
        <f t="shared" si="0"/>
        <v>250000</v>
      </c>
      <c r="X27" s="126">
        <v>34.318865252997306</v>
      </c>
      <c r="Y27" s="123">
        <f t="shared" si="6"/>
        <v>11.839784328664903</v>
      </c>
      <c r="Z27" s="126">
        <f>Y27/(1+((1-$B$10)*(Y27-1)))</f>
        <v>5.6813372643110345</v>
      </c>
      <c r="AA27" s="127">
        <f t="shared" si="16"/>
        <v>79.466416697441744</v>
      </c>
      <c r="AB27" s="89">
        <f t="shared" si="7"/>
        <v>1269910.0348795364</v>
      </c>
      <c r="AC27" s="65">
        <f t="shared" si="8"/>
        <v>8.9962156490122035E-3</v>
      </c>
      <c r="AE27" s="6"/>
      <c r="AM27" s="3"/>
      <c r="AN27" s="36"/>
    </row>
    <row r="28" spans="1:49" ht="15" customHeight="1">
      <c r="A28" s="60">
        <f t="shared" si="3"/>
        <v>18.002644210882945</v>
      </c>
      <c r="B28" s="101" t="s">
        <v>20</v>
      </c>
      <c r="C28" s="96">
        <f>8104.34*1.19</f>
        <v>9644.1646000000001</v>
      </c>
      <c r="D28" s="97">
        <v>0</v>
      </c>
      <c r="E28" s="39">
        <v>0</v>
      </c>
      <c r="F28" s="82">
        <f t="shared" si="10"/>
        <v>9644.1646000000001</v>
      </c>
      <c r="G28" s="38">
        <v>0</v>
      </c>
      <c r="H28" s="101">
        <v>10</v>
      </c>
      <c r="I28" s="38">
        <f t="shared" si="4"/>
        <v>2857.1428571428573</v>
      </c>
      <c r="J28" s="85">
        <f>G28+I28</f>
        <v>2857.1428571428573</v>
      </c>
      <c r="K28" s="38">
        <f t="shared" si="11"/>
        <v>405.21700000000004</v>
      </c>
      <c r="L28" s="116">
        <f>L24</f>
        <v>389</v>
      </c>
      <c r="M28" s="117">
        <f t="shared" si="12"/>
        <v>48.625</v>
      </c>
      <c r="N28" s="118">
        <v>78</v>
      </c>
      <c r="O28" s="119">
        <f>O26</f>
        <v>203</v>
      </c>
      <c r="P28" s="120">
        <v>314.67</v>
      </c>
      <c r="Q28" s="121">
        <f t="shared" si="5"/>
        <v>489.15236444757358</v>
      </c>
      <c r="R28" s="82">
        <f t="shared" si="13"/>
        <v>1020.9943644475736</v>
      </c>
      <c r="S28" s="39">
        <v>0</v>
      </c>
      <c r="T28" s="38">
        <v>0</v>
      </c>
      <c r="U28" s="39">
        <v>0</v>
      </c>
      <c r="V28" s="82">
        <f t="shared" si="14"/>
        <v>0</v>
      </c>
      <c r="W28" s="70">
        <f t="shared" si="0"/>
        <v>249999.99999999997</v>
      </c>
      <c r="X28" s="128">
        <v>30.67176589950984</v>
      </c>
      <c r="Y28" s="129">
        <f t="shared" si="6"/>
        <v>13.247622074687699</v>
      </c>
      <c r="Z28" s="128">
        <f t="shared" si="15"/>
        <v>5.9546238380955892</v>
      </c>
      <c r="AA28" s="129">
        <f t="shared" si="16"/>
        <v>75.819317343954268</v>
      </c>
      <c r="AB28" s="90">
        <f t="shared" si="7"/>
        <v>1330995.8930677031</v>
      </c>
      <c r="AC28" s="66">
        <f t="shared" si="8"/>
        <v>1.0433427311621803E-2</v>
      </c>
      <c r="AE28" s="6"/>
      <c r="AM28" s="3"/>
      <c r="AN28" s="36"/>
    </row>
    <row r="29" spans="1:49">
      <c r="AM29" s="3"/>
      <c r="AN29" s="30"/>
      <c r="AO29" s="30"/>
      <c r="AP29" s="30"/>
      <c r="AQ29" s="30"/>
      <c r="AR29" s="30"/>
      <c r="AS29" s="30"/>
      <c r="AT29" s="30"/>
      <c r="AU29" s="30"/>
      <c r="AV29" s="30"/>
    </row>
    <row r="30" spans="1:49">
      <c r="AM30" s="3"/>
      <c r="AN30" s="30"/>
      <c r="AO30" s="30"/>
      <c r="AP30" s="30"/>
      <c r="AQ30" s="30"/>
      <c r="AR30" s="30"/>
      <c r="AS30" s="30"/>
      <c r="AT30" s="30"/>
      <c r="AU30" s="30"/>
      <c r="AV30" s="30"/>
      <c r="AW30" s="30"/>
    </row>
    <row r="31" spans="1:49" ht="15" customHeight="1">
      <c r="A31" s="148" t="s">
        <v>57</v>
      </c>
      <c r="B31" s="149"/>
      <c r="C31" s="150" t="s">
        <v>60</v>
      </c>
      <c r="D31" s="40"/>
      <c r="E31" s="152" t="s">
        <v>61</v>
      </c>
      <c r="F31" s="153"/>
      <c r="G31" s="41"/>
      <c r="H31" s="40"/>
      <c r="I31" s="40"/>
      <c r="J31" s="40"/>
      <c r="K31" s="40"/>
      <c r="L31" s="40"/>
      <c r="M31" s="24"/>
      <c r="N31" s="40"/>
      <c r="O31" s="40"/>
      <c r="P31" s="40"/>
      <c r="Q31" s="40"/>
      <c r="R31" s="40"/>
      <c r="S31" s="40"/>
      <c r="T31" s="40"/>
      <c r="U31" s="40"/>
      <c r="V31" s="42"/>
      <c r="W31" s="24"/>
      <c r="X31" s="40"/>
      <c r="Y31" s="40"/>
      <c r="Z31" s="40"/>
      <c r="AA31" s="40"/>
      <c r="AB31" s="40"/>
      <c r="AC31" s="40"/>
      <c r="AD31" s="40"/>
      <c r="AE31" s="40"/>
      <c r="AF31" s="42"/>
      <c r="AG31" s="24"/>
      <c r="AH31" s="24"/>
      <c r="AI31" s="24"/>
      <c r="AJ31" s="24"/>
      <c r="AK31" s="24"/>
      <c r="AM31" s="3"/>
      <c r="AN31" s="36"/>
    </row>
    <row r="32" spans="1:49" s="44" customFormat="1" ht="23.25" customHeight="1">
      <c r="A32" s="148"/>
      <c r="B32" s="149"/>
      <c r="C32" s="151"/>
      <c r="D32" s="43"/>
      <c r="E32" s="74" t="s">
        <v>54</v>
      </c>
      <c r="F32" s="74" t="s">
        <v>55</v>
      </c>
      <c r="H32" s="43"/>
      <c r="I32" s="43"/>
      <c r="J32" s="43"/>
      <c r="K32" s="43"/>
      <c r="L32" s="45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M32" s="17"/>
      <c r="AN32" s="46"/>
    </row>
    <row r="33" spans="1:49" ht="15" customHeight="1">
      <c r="A33" s="47"/>
      <c r="B33" s="139" t="str">
        <f>B23</f>
        <v>ST1 - OMP-vec</v>
      </c>
      <c r="C33" s="71">
        <f>IF((AB$22*(F23+R23*$B$3)*(J$22+V$22*$B$3)-AB23*(F$22+R$22*$B$3)*(J23+V23*$B$3))/(AB$22*(F23+R23*$B$3)-AB23*(F$22+R$22*$B$3))&gt;0,(AB$22*(F23+R23*$B$3)*(J$22+V$22*$B$3)-AB23*(F$22+R$22*$B$3)*(J23+V23*$B$3))/(AB$22*(F23+R23*$B$3)-AB23*(F$22+R$22*$B$3)),0)</f>
        <v>15988.984421482994</v>
      </c>
      <c r="D33" s="24"/>
      <c r="E33" s="72">
        <f>IF((((AB$22*(F23+R23*$B$3)*(J$22+V$22*$B$3) - $B$2*(AB$22*(F23+R23*$B$3)-AB23*(F$22+R$22*$B$3)))/(AB23*(F$22+R$22*$B$3)))-V23*$B$3)-G23&gt;0,(((AB$22*(F23+R23*$B$3)*(J$22+V$22*$B$3) - $B$2*(AB$22*(F23+R23*$B$3)-AB23*(F$22+R$22*$B$3)))/(AB23*(F$22+R$22*$B$3)))-V23*$B$3)-G23,0)</f>
        <v>18459.492908549557</v>
      </c>
      <c r="F33" s="75">
        <f>E33/$B$8</f>
        <v>64.608225179923451</v>
      </c>
      <c r="H33" s="24"/>
      <c r="I33" s="24"/>
      <c r="J33" s="24"/>
      <c r="K33" s="24"/>
      <c r="L33" s="42"/>
      <c r="M33" s="24"/>
      <c r="N33" s="24"/>
      <c r="O33" s="48"/>
      <c r="P33" s="24"/>
      <c r="Q33" s="24"/>
      <c r="R33" s="24"/>
      <c r="S33" s="24"/>
      <c r="T33" s="24"/>
      <c r="U33" s="24"/>
      <c r="V33" s="24"/>
      <c r="W33" s="24"/>
      <c r="X33" s="40"/>
      <c r="Y33" s="40"/>
      <c r="Z33" s="40"/>
      <c r="AA33" s="40"/>
      <c r="AB33" s="40"/>
      <c r="AC33" s="40"/>
      <c r="AD33" s="40"/>
      <c r="AE33" s="40"/>
      <c r="AF33" s="24"/>
      <c r="AG33" s="24"/>
      <c r="AH33" s="24"/>
      <c r="AI33" s="24"/>
      <c r="AJ33" s="24"/>
      <c r="AK33" s="24"/>
      <c r="AM33" s="3"/>
      <c r="AN33" s="36"/>
    </row>
    <row r="34" spans="1:49" ht="15" customHeight="1">
      <c r="A34" s="47"/>
      <c r="B34" s="61" t="str">
        <f>B24</f>
        <v>ST2 - OCL</v>
      </c>
      <c r="C34" s="71">
        <f t="shared" ref="C34:C38" si="17">IF((AB$22*(F24+R24*$B$3)*(J$22+V$22*$B$3)-AB24*(F$22+R$22*$B$3)*(J24+V24*$B$3))/(AB$22*(F24+R24*$B$3)-AB24*(F$22+R$22*$B$3))&gt;0,(AB$22*(F24+R24*$B$3)*(J$22+V$22*$B$3)-AB24*(F$22+R$22*$B$3)*(J24+V24*$B$3))/(AB$22*(F24+R24*$B$3)-AB24*(F$22+R$22*$B$3)),0)</f>
        <v>17057.769933042171</v>
      </c>
      <c r="D34" s="24"/>
      <c r="E34" s="71">
        <f t="shared" ref="E34:E38" si="18">IF((((AB$22*(F24+R24*$B$3)*(J$22+V$22*$B$3) - $B$2*(AB$22*(F24+R24*$B$3)-AB24*(F$22+R$22*$B$3)))/(AB24*(F$22+R$22*$B$3)))-V24*$B$3)-G24&gt;0,(((AB$22*(F24+R24*$B$3)*(J$22+V$22*$B$3) - $B$2*(AB$22*(F24+R24*$B$3)-AB24*(F$22+R$22*$B$3)))/(AB24*(F$22+R$22*$B$3)))-V24*$B$3)-G24,0)</f>
        <v>25809.218479504802</v>
      </c>
      <c r="F34" s="76">
        <f t="shared" ref="F34:F38" si="19">E34/$B$8</f>
        <v>90.332264678266796</v>
      </c>
      <c r="H34" s="24"/>
      <c r="I34" s="24"/>
      <c r="J34" s="24"/>
      <c r="K34" s="24"/>
      <c r="L34" s="42"/>
      <c r="M34" s="24"/>
      <c r="N34" s="48"/>
      <c r="O34" s="48"/>
      <c r="P34" s="48"/>
      <c r="Q34" s="48"/>
      <c r="R34" s="48"/>
      <c r="S34" s="48"/>
      <c r="T34" s="48"/>
      <c r="U34" s="48"/>
      <c r="V34" s="48"/>
      <c r="W34" s="24"/>
      <c r="X34" s="49"/>
      <c r="Y34" s="49"/>
      <c r="Z34" s="49"/>
      <c r="AA34" s="49"/>
      <c r="AB34" s="49"/>
      <c r="AC34" s="49"/>
      <c r="AD34" s="49"/>
      <c r="AE34" s="49"/>
      <c r="AF34" s="49"/>
      <c r="AG34" s="33"/>
      <c r="AH34" s="33"/>
      <c r="AI34" s="33"/>
      <c r="AJ34" s="24"/>
      <c r="AK34" s="24"/>
      <c r="AM34" s="3"/>
      <c r="AN34" s="36"/>
    </row>
    <row r="35" spans="1:49">
      <c r="B35" s="61" t="str">
        <f t="shared" ref="B35:B38" si="20">B25</f>
        <v>ST2 - OpenACC</v>
      </c>
      <c r="C35" s="71">
        <f t="shared" si="17"/>
        <v>0</v>
      </c>
      <c r="D35" s="24"/>
      <c r="E35" s="71">
        <f t="shared" si="18"/>
        <v>0</v>
      </c>
      <c r="F35" s="76">
        <f t="shared" si="19"/>
        <v>0</v>
      </c>
      <c r="H35" s="24"/>
      <c r="I35" s="24"/>
      <c r="J35" s="24"/>
      <c r="K35" s="144"/>
      <c r="L35" s="42"/>
      <c r="M35" s="24"/>
      <c r="N35" s="48"/>
      <c r="O35" s="48"/>
      <c r="P35" s="48"/>
      <c r="Q35" s="48"/>
      <c r="R35" s="48"/>
      <c r="S35" s="48"/>
      <c r="T35" s="48"/>
      <c r="U35" s="48"/>
      <c r="V35" s="48"/>
      <c r="W35" s="24"/>
      <c r="X35" s="49"/>
      <c r="Y35" s="49"/>
      <c r="Z35" s="49"/>
      <c r="AA35" s="49"/>
      <c r="AB35" s="49"/>
      <c r="AC35" s="49"/>
      <c r="AD35" s="49"/>
      <c r="AE35" s="49"/>
      <c r="AF35" s="49"/>
      <c r="AG35" s="33"/>
      <c r="AH35" s="24"/>
      <c r="AI35" s="33"/>
      <c r="AJ35" s="24"/>
      <c r="AK35" s="24"/>
      <c r="AM35" s="3"/>
      <c r="AN35" s="36"/>
    </row>
    <row r="36" spans="1:49">
      <c r="B36" s="61" t="str">
        <f t="shared" si="20"/>
        <v>ST3 - LEO</v>
      </c>
      <c r="C36" s="71">
        <f t="shared" si="17"/>
        <v>0</v>
      </c>
      <c r="D36" s="24"/>
      <c r="E36" s="71">
        <f t="shared" si="18"/>
        <v>0</v>
      </c>
      <c r="F36" s="76">
        <f t="shared" si="19"/>
        <v>0</v>
      </c>
      <c r="H36" s="24"/>
      <c r="I36" s="24"/>
      <c r="J36" s="24"/>
      <c r="K36" s="144"/>
      <c r="L36" s="42"/>
      <c r="M36" s="24"/>
      <c r="N36" s="48"/>
      <c r="O36" s="48"/>
      <c r="P36" s="48"/>
      <c r="Q36" s="48"/>
      <c r="R36" s="48"/>
      <c r="S36" s="48"/>
      <c r="T36" s="48"/>
      <c r="U36" s="48"/>
      <c r="V36" s="48"/>
      <c r="W36" s="24"/>
      <c r="X36" s="49"/>
      <c r="Y36" s="49"/>
      <c r="Z36" s="49"/>
      <c r="AA36" s="49"/>
      <c r="AB36" s="49"/>
      <c r="AC36" s="49"/>
      <c r="AD36" s="49"/>
      <c r="AE36" s="49"/>
      <c r="AF36" s="49"/>
      <c r="AG36" s="33"/>
      <c r="AH36" s="24"/>
      <c r="AI36" s="33"/>
      <c r="AJ36" s="24"/>
      <c r="AK36" s="24"/>
      <c r="AM36" s="3"/>
    </row>
    <row r="37" spans="1:49">
      <c r="B37" s="139" t="str">
        <f t="shared" si="20"/>
        <v>ST2 - OCL-hyb</v>
      </c>
      <c r="C37" s="72">
        <f t="shared" si="17"/>
        <v>17553.053633369389</v>
      </c>
      <c r="D37" s="24"/>
      <c r="E37" s="72">
        <f t="shared" si="18"/>
        <v>41604.725477325061</v>
      </c>
      <c r="F37" s="75">
        <f t="shared" si="19"/>
        <v>145.61653917063771</v>
      </c>
      <c r="H37" s="24"/>
      <c r="I37" s="24"/>
      <c r="J37" s="24"/>
      <c r="K37" s="144"/>
      <c r="L37" s="42"/>
      <c r="M37" s="24"/>
      <c r="N37" s="48"/>
      <c r="O37" s="48"/>
      <c r="P37" s="48"/>
      <c r="Q37" s="48"/>
      <c r="R37" s="48"/>
      <c r="S37" s="48"/>
      <c r="T37" s="48"/>
      <c r="U37" s="48"/>
      <c r="V37" s="48"/>
      <c r="W37" s="24"/>
      <c r="X37" s="49"/>
      <c r="Y37" s="49"/>
      <c r="Z37" s="49"/>
      <c r="AA37" s="49"/>
      <c r="AB37" s="49"/>
      <c r="AC37" s="49"/>
      <c r="AD37" s="49"/>
      <c r="AE37" s="49"/>
      <c r="AF37" s="49"/>
      <c r="AG37" s="33"/>
      <c r="AH37" s="24"/>
      <c r="AI37" s="33"/>
      <c r="AJ37" s="24"/>
      <c r="AK37" s="24"/>
      <c r="AM37" s="3"/>
      <c r="AN37" s="30"/>
      <c r="AO37" s="30"/>
      <c r="AP37" s="30"/>
      <c r="AQ37" s="30"/>
      <c r="AR37" s="30"/>
      <c r="AS37" s="30"/>
      <c r="AT37" s="30"/>
      <c r="AU37" s="30"/>
      <c r="AV37" s="30"/>
    </row>
    <row r="38" spans="1:49">
      <c r="B38" s="140" t="str">
        <f t="shared" si="20"/>
        <v>ST3 - LEO-hyb</v>
      </c>
      <c r="C38" s="73">
        <f t="shared" si="17"/>
        <v>83176.579685109522</v>
      </c>
      <c r="D38" s="24"/>
      <c r="E38" s="73">
        <f t="shared" si="18"/>
        <v>8032.3151431867764</v>
      </c>
      <c r="F38" s="77">
        <f t="shared" si="19"/>
        <v>28.113103001153718</v>
      </c>
      <c r="H38" s="24"/>
      <c r="I38" s="24"/>
      <c r="J38" s="24"/>
      <c r="K38" s="24"/>
      <c r="L38" s="42"/>
      <c r="M38" s="24"/>
      <c r="N38" s="48"/>
      <c r="O38" s="48"/>
      <c r="P38" s="48"/>
      <c r="Q38" s="48"/>
      <c r="R38" s="48"/>
      <c r="S38" s="48"/>
      <c r="T38" s="48"/>
      <c r="U38" s="48"/>
      <c r="V38" s="48"/>
      <c r="W38" s="24"/>
      <c r="X38" s="49"/>
      <c r="Y38" s="49"/>
      <c r="Z38" s="49"/>
      <c r="AA38" s="49"/>
      <c r="AB38" s="49"/>
      <c r="AC38" s="49"/>
      <c r="AD38" s="49"/>
      <c r="AE38" s="49"/>
      <c r="AF38" s="49"/>
      <c r="AG38" s="33"/>
      <c r="AH38" s="24"/>
      <c r="AI38" s="33"/>
      <c r="AJ38" s="24"/>
      <c r="AK38" s="24"/>
      <c r="AM38" s="3"/>
      <c r="AN38" s="30"/>
      <c r="AO38" s="30"/>
      <c r="AP38" s="30"/>
      <c r="AQ38" s="30"/>
      <c r="AR38" s="30"/>
      <c r="AS38" s="30"/>
      <c r="AT38" s="30"/>
      <c r="AU38" s="30"/>
      <c r="AV38" s="30"/>
      <c r="AW38" s="30"/>
    </row>
    <row r="39" spans="1:49">
      <c r="B39" s="24"/>
      <c r="C39" s="50"/>
      <c r="D39" s="24"/>
      <c r="E39" s="24"/>
      <c r="F39" s="24"/>
      <c r="G39" s="24"/>
      <c r="H39" s="24"/>
      <c r="I39" s="24"/>
      <c r="J39" s="24"/>
      <c r="K39" s="24"/>
      <c r="L39" s="42"/>
      <c r="M39" s="24"/>
      <c r="N39" s="48"/>
      <c r="O39" s="48"/>
      <c r="P39" s="48"/>
      <c r="Q39" s="48"/>
      <c r="R39" s="48"/>
      <c r="S39" s="48"/>
      <c r="T39" s="48"/>
      <c r="U39" s="48"/>
      <c r="V39" s="48"/>
      <c r="W39" s="24"/>
      <c r="X39" s="49"/>
      <c r="Y39" s="49"/>
      <c r="Z39" s="49"/>
      <c r="AA39" s="49"/>
      <c r="AB39" s="49"/>
      <c r="AC39" s="49"/>
      <c r="AD39" s="49"/>
      <c r="AE39" s="49"/>
      <c r="AF39" s="49"/>
      <c r="AG39" s="33"/>
      <c r="AH39" s="24"/>
      <c r="AI39" s="33"/>
      <c r="AJ39" s="24"/>
      <c r="AK39" s="24"/>
      <c r="AM39" s="3"/>
      <c r="AN39" s="36"/>
    </row>
    <row r="40" spans="1:49">
      <c r="AM40" s="3"/>
      <c r="AN40" s="36"/>
    </row>
    <row r="41" spans="1:49">
      <c r="AM41" s="3"/>
      <c r="AN41" s="36"/>
    </row>
    <row r="42" spans="1:49">
      <c r="D42" s="51"/>
      <c r="AM42" s="3"/>
      <c r="AN42" s="36"/>
    </row>
    <row r="43" spans="1:49">
      <c r="AM43" s="3"/>
      <c r="AN43" s="36"/>
    </row>
    <row r="44" spans="1:49">
      <c r="AM44" s="3"/>
    </row>
    <row r="45" spans="1:49">
      <c r="AM45" s="3"/>
      <c r="AN45" s="30"/>
      <c r="AO45" s="30"/>
      <c r="AP45" s="30"/>
      <c r="AQ45" s="30"/>
      <c r="AR45" s="30"/>
      <c r="AS45" s="30"/>
      <c r="AT45" s="30"/>
      <c r="AU45" s="30"/>
      <c r="AV45" s="30"/>
    </row>
    <row r="46" spans="1:49">
      <c r="AM46" s="3"/>
      <c r="AN46" s="30"/>
      <c r="AO46" s="30"/>
      <c r="AP46" s="30"/>
      <c r="AQ46" s="30"/>
      <c r="AR46" s="30"/>
      <c r="AS46" s="30"/>
      <c r="AT46" s="30"/>
      <c r="AU46" s="30"/>
      <c r="AV46" s="30"/>
      <c r="AW46" s="30"/>
    </row>
    <row r="47" spans="1:49">
      <c r="AM47" s="3"/>
      <c r="AN47" s="36"/>
    </row>
    <row r="48" spans="1:49">
      <c r="AM48" s="3"/>
      <c r="AN48" s="36"/>
    </row>
    <row r="49" spans="3:49">
      <c r="AM49" s="3"/>
      <c r="AN49" s="36"/>
    </row>
    <row r="50" spans="3:49">
      <c r="AM50" s="3"/>
      <c r="AN50" s="36"/>
    </row>
    <row r="51" spans="3:49"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AM51" s="3"/>
      <c r="AN51" s="36"/>
    </row>
    <row r="52" spans="3:49">
      <c r="AM52" s="3"/>
    </row>
    <row r="53" spans="3:49">
      <c r="AM53" s="3"/>
      <c r="AN53" s="30"/>
      <c r="AO53" s="30"/>
      <c r="AP53" s="30"/>
      <c r="AQ53" s="30"/>
      <c r="AR53" s="30"/>
      <c r="AS53" s="30"/>
      <c r="AT53" s="30"/>
      <c r="AU53" s="30"/>
      <c r="AV53" s="30"/>
    </row>
    <row r="54" spans="3:49">
      <c r="AM54" s="3"/>
      <c r="AN54" s="30"/>
      <c r="AO54" s="30"/>
      <c r="AP54" s="30"/>
      <c r="AQ54" s="30"/>
      <c r="AR54" s="30"/>
      <c r="AS54" s="30"/>
      <c r="AT54" s="30"/>
      <c r="AU54" s="30"/>
      <c r="AV54" s="30"/>
      <c r="AW54" s="30"/>
    </row>
    <row r="55" spans="3:49">
      <c r="AM55" s="3"/>
      <c r="AN55" s="36"/>
    </row>
    <row r="56" spans="3:49">
      <c r="AM56" s="3"/>
      <c r="AN56" s="36"/>
    </row>
    <row r="57" spans="3:49">
      <c r="AM57" s="3"/>
      <c r="AN57" s="36"/>
    </row>
    <row r="58" spans="3:49">
      <c r="AM58" s="3"/>
      <c r="AN58" s="36"/>
    </row>
    <row r="59" spans="3:49">
      <c r="AM59" s="3"/>
      <c r="AN59" s="36"/>
    </row>
    <row r="60" spans="3:49">
      <c r="AM60" s="3"/>
    </row>
    <row r="61" spans="3:49">
      <c r="AM61" s="3"/>
      <c r="AN61" s="30"/>
      <c r="AO61" s="30"/>
      <c r="AP61" s="30"/>
      <c r="AQ61" s="30"/>
      <c r="AR61" s="30"/>
      <c r="AS61" s="30"/>
      <c r="AT61" s="30"/>
      <c r="AU61" s="30"/>
      <c r="AV61" s="30"/>
    </row>
    <row r="62" spans="3:49">
      <c r="AM62" s="3"/>
      <c r="AN62" s="30"/>
      <c r="AO62" s="30"/>
      <c r="AP62" s="30"/>
      <c r="AQ62" s="30"/>
      <c r="AR62" s="30"/>
      <c r="AS62" s="30"/>
      <c r="AT62" s="30"/>
      <c r="AU62" s="30"/>
      <c r="AV62" s="30"/>
      <c r="AW62" s="30"/>
    </row>
    <row r="63" spans="3:49">
      <c r="AM63" s="3"/>
      <c r="AN63" s="36"/>
    </row>
    <row r="64" spans="3:49">
      <c r="AM64" s="3"/>
      <c r="AN64" s="36"/>
    </row>
    <row r="65" spans="3:49">
      <c r="AM65" s="3"/>
      <c r="AN65" s="36"/>
    </row>
    <row r="66" spans="3:49">
      <c r="AM66" s="3"/>
      <c r="AN66" s="36"/>
    </row>
    <row r="67" spans="3:49">
      <c r="AM67" s="3"/>
      <c r="AN67" s="36"/>
    </row>
    <row r="68" spans="3:49">
      <c r="AM68" s="3"/>
    </row>
    <row r="69" spans="3:49">
      <c r="D69" s="52"/>
      <c r="E69" s="52"/>
      <c r="F69" s="52"/>
      <c r="G69" s="52"/>
      <c r="H69" s="52"/>
      <c r="I69" s="52"/>
      <c r="J69" s="52"/>
      <c r="AM69" s="3"/>
    </row>
    <row r="70" spans="3:49">
      <c r="C70" s="53"/>
      <c r="AM70" s="3"/>
      <c r="AN70" s="30"/>
      <c r="AO70" s="30"/>
      <c r="AP70" s="30"/>
      <c r="AQ70" s="30"/>
      <c r="AR70" s="30"/>
      <c r="AS70" s="30"/>
      <c r="AT70" s="30"/>
      <c r="AU70" s="30"/>
      <c r="AV70" s="30"/>
      <c r="AW70" s="30"/>
    </row>
    <row r="71" spans="3:49">
      <c r="C71" s="53"/>
      <c r="AM71" s="3"/>
      <c r="AN71" s="36"/>
    </row>
    <row r="72" spans="3:49">
      <c r="C72" s="53"/>
      <c r="AM72" s="3"/>
      <c r="AN72" s="36"/>
    </row>
    <row r="73" spans="3:49">
      <c r="C73" s="53"/>
      <c r="AM73" s="3"/>
      <c r="AN73" s="36"/>
    </row>
    <row r="74" spans="3:49">
      <c r="C74" s="53"/>
      <c r="AM74" s="3"/>
      <c r="AN74" s="36"/>
    </row>
    <row r="75" spans="3:49">
      <c r="C75" s="53"/>
      <c r="AM75" s="3"/>
      <c r="AN75" s="36"/>
    </row>
    <row r="76" spans="3:49">
      <c r="C76" s="53"/>
      <c r="AM76" s="3"/>
    </row>
    <row r="77" spans="3:49">
      <c r="AM77" s="3"/>
    </row>
    <row r="78" spans="3:49">
      <c r="D78" s="51"/>
      <c r="AM78" s="3"/>
    </row>
    <row r="79" spans="3:49">
      <c r="D79" s="51"/>
      <c r="AM79" s="3"/>
    </row>
    <row r="80" spans="3:49">
      <c r="AM80" s="3"/>
    </row>
    <row r="81" spans="3:39">
      <c r="AM81" s="3"/>
    </row>
    <row r="82" spans="3:39">
      <c r="AM82" s="3"/>
    </row>
    <row r="83" spans="3:39">
      <c r="AM83" s="3"/>
    </row>
    <row r="84" spans="3:39">
      <c r="D84" s="13"/>
      <c r="E84" s="13"/>
      <c r="F84" s="13"/>
      <c r="G84" s="13"/>
      <c r="H84" s="13"/>
      <c r="I84" s="13"/>
      <c r="J84" s="13"/>
      <c r="K84" s="13"/>
      <c r="AM84" s="3"/>
    </row>
    <row r="85" spans="3:39">
      <c r="C85" s="54"/>
      <c r="D85" s="55"/>
      <c r="E85" s="55"/>
      <c r="F85" s="55"/>
      <c r="G85" s="55"/>
      <c r="H85" s="55"/>
      <c r="I85" s="55"/>
      <c r="J85" s="55"/>
      <c r="K85" s="55"/>
      <c r="AM85" s="3"/>
    </row>
    <row r="86" spans="3:39">
      <c r="C86" s="54"/>
      <c r="D86" s="55"/>
      <c r="E86" s="55"/>
      <c r="F86" s="55"/>
      <c r="G86" s="55"/>
      <c r="H86" s="55"/>
      <c r="I86" s="55"/>
      <c r="J86" s="55"/>
      <c r="K86" s="55"/>
      <c r="AM86" s="3"/>
    </row>
    <row r="87" spans="3:39">
      <c r="C87" s="54"/>
      <c r="D87" s="55"/>
      <c r="E87" s="55"/>
      <c r="F87" s="55"/>
      <c r="G87" s="55"/>
      <c r="H87" s="55"/>
      <c r="I87" s="55"/>
      <c r="J87" s="55"/>
      <c r="K87" s="55"/>
      <c r="AM87" s="3"/>
    </row>
    <row r="88" spans="3:39">
      <c r="C88" s="54"/>
      <c r="D88" s="55"/>
      <c r="E88" s="55"/>
      <c r="F88" s="55"/>
      <c r="G88" s="55"/>
      <c r="H88" s="55"/>
      <c r="I88" s="55"/>
      <c r="J88" s="55"/>
      <c r="K88" s="55"/>
      <c r="AM88" s="3"/>
    </row>
    <row r="89" spans="3:39">
      <c r="C89" s="54"/>
      <c r="D89" s="55"/>
      <c r="E89" s="55"/>
      <c r="F89" s="55"/>
      <c r="G89" s="55"/>
      <c r="H89" s="55"/>
      <c r="I89" s="55"/>
      <c r="J89" s="55"/>
      <c r="K89" s="55"/>
      <c r="AM89" s="3"/>
    </row>
    <row r="90" spans="3:39">
      <c r="C90" s="54"/>
      <c r="D90" s="55"/>
      <c r="E90" s="55"/>
      <c r="F90" s="55"/>
      <c r="G90" s="55"/>
      <c r="H90" s="55"/>
      <c r="I90" s="55"/>
      <c r="J90" s="55"/>
      <c r="K90" s="55"/>
      <c r="AM90" s="3"/>
    </row>
    <row r="95" spans="3:39">
      <c r="C95" s="6"/>
      <c r="D95" s="6"/>
      <c r="E95" s="6"/>
      <c r="F95" s="6"/>
      <c r="G95" s="6"/>
      <c r="H95" s="6"/>
      <c r="I95" s="6"/>
    </row>
    <row r="96" spans="3:39">
      <c r="C96" s="6"/>
    </row>
    <row r="97" spans="3:35">
      <c r="C97" s="6"/>
    </row>
    <row r="98" spans="3:35">
      <c r="C98" s="6"/>
    </row>
    <row r="99" spans="3:35">
      <c r="C99" s="6"/>
    </row>
    <row r="100" spans="3:35">
      <c r="C100" s="6"/>
    </row>
    <row r="101" spans="3:35">
      <c r="C101" s="6"/>
    </row>
    <row r="102" spans="3:35">
      <c r="C102" s="6"/>
    </row>
    <row r="103" spans="3:35">
      <c r="C103" s="6"/>
    </row>
    <row r="104" spans="3:35">
      <c r="C104" s="6"/>
    </row>
    <row r="105" spans="3:35">
      <c r="C105" s="6"/>
    </row>
    <row r="109" spans="3:35">
      <c r="AI109" s="1"/>
    </row>
    <row r="110" spans="3:3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</row>
    <row r="111" spans="3:35">
      <c r="C111" s="6"/>
      <c r="AI111" s="1"/>
    </row>
    <row r="112" spans="3:3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</row>
    <row r="113" spans="3:35">
      <c r="C113" s="6"/>
      <c r="AI113" s="1"/>
    </row>
    <row r="114" spans="3:35">
      <c r="C114" s="6"/>
      <c r="AI114" s="1"/>
    </row>
    <row r="115" spans="3:35">
      <c r="C115" s="6"/>
      <c r="AI115" s="1"/>
    </row>
    <row r="116" spans="3:35">
      <c r="C116" s="6"/>
      <c r="AI116" s="1"/>
    </row>
    <row r="117" spans="3:35">
      <c r="C117" s="6"/>
      <c r="AI117" s="1"/>
    </row>
    <row r="118" spans="3:3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</row>
    <row r="119" spans="3:35">
      <c r="C119" s="6"/>
      <c r="AI119" s="1"/>
    </row>
    <row r="120" spans="3:3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</row>
    <row r="124" spans="3:35">
      <c r="C124" s="56"/>
    </row>
    <row r="125" spans="3:35">
      <c r="C125" s="56"/>
    </row>
    <row r="126" spans="3:35">
      <c r="C126" s="56"/>
    </row>
    <row r="127" spans="3:35">
      <c r="C127" s="56"/>
    </row>
    <row r="128" spans="3:35">
      <c r="C128" s="56"/>
    </row>
    <row r="129" spans="3:5">
      <c r="C129" s="56"/>
    </row>
    <row r="130" spans="3:5">
      <c r="C130" s="56"/>
    </row>
    <row r="131" spans="3:5">
      <c r="C131" s="56"/>
    </row>
    <row r="136" spans="3:5">
      <c r="C136" s="57"/>
      <c r="D136" s="6"/>
      <c r="E136" s="57"/>
    </row>
    <row r="137" spans="3:5">
      <c r="C137" s="57"/>
      <c r="D137" s="6"/>
      <c r="E137" s="57"/>
    </row>
    <row r="138" spans="3:5">
      <c r="C138" s="57"/>
      <c r="D138" s="6"/>
      <c r="E138" s="57"/>
    </row>
    <row r="139" spans="3:5">
      <c r="C139" s="57"/>
      <c r="D139" s="6"/>
      <c r="E139" s="57"/>
    </row>
    <row r="140" spans="3:5">
      <c r="C140" s="57"/>
      <c r="D140" s="6"/>
      <c r="E140" s="57"/>
    </row>
    <row r="141" spans="3:5">
      <c r="C141" s="57"/>
      <c r="D141" s="6"/>
      <c r="E141" s="57"/>
    </row>
  </sheetData>
  <sheetProtection sheet="1" objects="1" scenarios="1"/>
  <scenarios current="0" show="0">
    <scenario name="LOC" locked="1" count="7" user="Dieter an Mey" comment="Erstellt von Dieter an Mey am 29.01.2013">
      <inputCells r="AM19" val="15"/>
      <inputCells r="AM20" val="0,268984036764928"/>
      <inputCells r="AM22" val="0,0731427678166516"/>
      <inputCells r="AM23" val="0,158320159372616"/>
      <inputCells r="AM24" val="0,185248194874689"/>
      <inputCells r="AM25" val="0,242457951896567"/>
      <inputCells r="AM26" val="0,156038355011462"/>
    </scenario>
  </scenarios>
  <mergeCells count="21">
    <mergeCell ref="A31:B32"/>
    <mergeCell ref="C31:C32"/>
    <mergeCell ref="E31:F31"/>
    <mergeCell ref="A16:B17"/>
    <mergeCell ref="AC17:AC18"/>
    <mergeCell ref="AB17:AB18"/>
    <mergeCell ref="X17:AA17"/>
    <mergeCell ref="C16:J16"/>
    <mergeCell ref="K17:R17"/>
    <mergeCell ref="S17:V17"/>
    <mergeCell ref="K16:V16"/>
    <mergeCell ref="W16:W18"/>
    <mergeCell ref="C17:F17"/>
    <mergeCell ref="G17:J17"/>
    <mergeCell ref="D2:I8"/>
    <mergeCell ref="K35:K37"/>
    <mergeCell ref="D9:I11"/>
    <mergeCell ref="D12:I13"/>
    <mergeCell ref="L3:N3"/>
    <mergeCell ref="L5:N5"/>
    <mergeCell ref="L7:N7"/>
  </mergeCells>
  <conditionalFormatting sqref="AN22:AW27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N31:AW35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N39:AW43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N47:AW51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N55:AW59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N28:AW28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N63:AW67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N71:AW75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9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39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2:H39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32:I3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2:J39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2:K34 K38:K39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2:L39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4:O39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34:P39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34:Q39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34:R39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34:S39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4:T39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34:U3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34:V39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34:AF3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4:O39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4:N39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pageSetup paperSize="9" orientation="portrait" r:id="rId1"/>
  <ignoredErrors>
    <ignoredError sqref="C26:C27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4FCACD52D5B247BE3AD831A2D2A2A2" ma:contentTypeVersion="7" ma:contentTypeDescription="Create a new document." ma:contentTypeScope="" ma:versionID="b74df59d5dd86cddbd9aad410b71e836">
  <xsd:schema xmlns:xsd="http://www.w3.org/2001/XMLSchema" xmlns:xs="http://www.w3.org/2001/XMLSchema" xmlns:p="http://schemas.microsoft.com/office/2006/metadata/properties" xmlns:ns2="3060c373-4d54-41e1-a3bd-115da0eb50fd" targetNamespace="http://schemas.microsoft.com/office/2006/metadata/properties" ma:root="true" ma:fieldsID="f1ad16c3d2c27e373f613f91e7ac72a3" ns2:_="">
    <xsd:import namespace="3060c373-4d54-41e1-a3bd-115da0eb50fd"/>
    <xsd:element name="properties">
      <xsd:complexType>
        <xsd:sequence>
          <xsd:element name="documentManagement">
            <xsd:complexType>
              <xsd:all>
                <xsd:element ref="ns2:Comment" minOccurs="0"/>
                <xsd:element ref="ns2:year" minOccurs="0"/>
                <xsd:element ref="ns2:topic" minOccurs="0"/>
                <xsd:element ref="ns2:author_x002f_speaker" minOccurs="0"/>
                <xsd:element ref="ns2:vide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0c373-4d54-41e1-a3bd-115da0eb50fd" elementFormDefault="qualified">
    <xsd:import namespace="http://schemas.microsoft.com/office/2006/documentManagement/types"/>
    <xsd:import namespace="http://schemas.microsoft.com/office/infopath/2007/PartnerControls"/>
    <xsd:element name="Comment" ma:index="8" nillable="true" ma:displayName="Comment" ma:internalName="Comment">
      <xsd:simpleType>
        <xsd:restriction base="dms:Text">
          <xsd:maxLength value="255"/>
        </xsd:restriction>
      </xsd:simpleType>
    </xsd:element>
    <xsd:element name="year" ma:index="9" nillable="true" ma:displayName="year" ma:internalName="year">
      <xsd:simpleType>
        <xsd:restriction base="dms:Text">
          <xsd:maxLength value="255"/>
        </xsd:restriction>
      </xsd:simpleType>
    </xsd:element>
    <xsd:element name="topic" ma:index="10" nillable="true" ma:displayName="topic" ma:internalName="topic">
      <xsd:simpleType>
        <xsd:restriction base="dms:Text">
          <xsd:maxLength value="255"/>
        </xsd:restriction>
      </xsd:simpleType>
    </xsd:element>
    <xsd:element name="author_x002f_speaker" ma:index="11" nillable="true" ma:displayName="author/speaker" ma:internalName="author_x002f_speaker">
      <xsd:simpleType>
        <xsd:restriction base="dms:Text">
          <xsd:maxLength value="255"/>
        </xsd:restriction>
      </xsd:simpleType>
    </xsd:element>
    <xsd:element name="video" ma:index="12" nillable="true" ma:displayName="video" ma:format="Hyperlink" ma:internalName="video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omment xmlns="3060c373-4d54-41e1-a3bd-115da0eb50fd">Spreadsheet for TCO Computation</Comment>
    <author_x002f_speaker xmlns="3060c373-4d54-41e1-a3bd-115da0eb50fd">Sandra Wienke</author_x002f_speaker>
    <year xmlns="3060c373-4d54-41e1-a3bd-115da0eb50fd">2013</year>
    <topic xmlns="3060c373-4d54-41e1-a3bd-115da0eb50fd">Accelerator, TCO</topic>
    <video xmlns="3060c373-4d54-41e1-a3bd-115da0eb50fd">
      <Url xsi:nil="true"/>
      <Description xsi:nil="true"/>
    </video>
  </documentManagement>
</p:properties>
</file>

<file path=customXml/itemProps1.xml><?xml version="1.0" encoding="utf-8"?>
<ds:datastoreItem xmlns:ds="http://schemas.openxmlformats.org/officeDocument/2006/customXml" ds:itemID="{A95A55E3-0513-4D84-ADB3-7F6ED9AA4760}"/>
</file>

<file path=customXml/itemProps2.xml><?xml version="1.0" encoding="utf-8"?>
<ds:datastoreItem xmlns:ds="http://schemas.openxmlformats.org/officeDocument/2006/customXml" ds:itemID="{1A2D3AEF-94B1-4116-9680-502DF5FEA740}"/>
</file>

<file path=customXml/itemProps3.xml><?xml version="1.0" encoding="utf-8"?>
<ds:datastoreItem xmlns:ds="http://schemas.openxmlformats.org/officeDocument/2006/customXml" ds:itemID="{447DC959-7912-4F08-A727-4C57D795BF54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TCO</vt:lpstr>
    </vt:vector>
  </TitlesOfParts>
  <Company>Rechen- und Kommunikationszentrum, RWTH Aachen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Accelerators for Technical Computing: Is it Worth the Pain? A TCO Perspective</dc:title>
  <dc:creator>Sandra Wienke;Dieter an Mey;Matthias S. Müller</dc:creator>
  <cp:keywords>HPC, TCO, Accelerators</cp:keywords>
  <cp:lastModifiedBy>Sandra Wienke</cp:lastModifiedBy>
  <cp:lastPrinted>2013-02-09T15:08:20Z</cp:lastPrinted>
  <dcterms:created xsi:type="dcterms:W3CDTF">2012-12-11T12:07:57Z</dcterms:created>
  <dcterms:modified xsi:type="dcterms:W3CDTF">2013-03-27T08:52:16Z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0x010100184FCACD52D5B247BE3AD831A2D2A2A2</vt:lpwstr>
  </property>
</Properties>
</file>